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 activeTab="2"/>
  </bookViews>
  <sheets>
    <sheet name="报价汇总" sheetId="6" r:id="rId1"/>
    <sheet name="A标段（客区）商业照明清单" sheetId="4" r:id="rId2"/>
    <sheet name="B标段（公区）商业照明清单" sheetId="5" r:id="rId3"/>
  </sheets>
  <definedNames>
    <definedName name="_xlnm._FilterDatabase" localSheetId="1" hidden="1">'A标段（客区）商业照明清单'!$A$2:$T$50</definedName>
    <definedName name="_xlnm._FilterDatabase" localSheetId="2" hidden="1">'B标段（公区）商业照明清单'!$A$2:$I$63</definedName>
    <definedName name="_xlnm.Print_Area" localSheetId="2">'B标段（公区）商业照明清单'!$A$1:$I$63</definedName>
    <definedName name="_xlnm.Print_Titles" localSheetId="2">'B标段（公区）商业照明清单'!$1:$2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681813249AEC485195CE5C616BD5787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38590" y="6039485"/>
          <a:ext cx="522605" cy="4737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728F960E08024809A6D772FE06562E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72220" y="67477640"/>
          <a:ext cx="852805" cy="4813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BB07559106BB408B8F361DC0F3DDF9F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888095" y="1016635"/>
          <a:ext cx="869950" cy="495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AD4959E1A0524ECEB39F6AF589019270"/>
        <xdr:cNvPicPr>
          <a:picLocks noChangeAspect="1"/>
        </xdr:cNvPicPr>
      </xdr:nvPicPr>
      <xdr:blipFill>
        <a:blip r:embed="rId4" r:link="rId5"/>
        <a:stretch>
          <a:fillRect/>
        </a:stretch>
      </xdr:blipFill>
      <xdr:spPr>
        <a:xfrm>
          <a:off x="10175875" y="32095440"/>
          <a:ext cx="606425" cy="41465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3" name="ID_D4698F77014541B88EA98B729AF3A3A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55860" y="31358840"/>
          <a:ext cx="1004570" cy="474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F82476E684784232B7D18CFD7960D268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 rot="16200000">
          <a:off x="10389870" y="34585275"/>
          <a:ext cx="473710" cy="9283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46" name="ID_326163B3260341098115B397481A055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465435" y="35910520"/>
          <a:ext cx="619760" cy="5511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709164238B7F46529987097EE6AE402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805670" y="528955"/>
          <a:ext cx="3905250" cy="3914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268D24E781174666B0ADB170F7E8169F"/>
        <xdr:cNvPicPr>
          <a:picLocks noChangeAspect="1"/>
        </xdr:cNvPicPr>
      </xdr:nvPicPr>
      <xdr:blipFill>
        <a:blip r:embed="rId10"/>
        <a:srcRect l="11236" t="8222" r="24825" b="18494"/>
        <a:stretch>
          <a:fillRect/>
        </a:stretch>
      </xdr:blipFill>
      <xdr:spPr>
        <a:xfrm>
          <a:off x="9952990" y="1656715"/>
          <a:ext cx="1341120" cy="2051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9BBE525B6E8247329EDB4371D9BFFF5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900920" y="9136380"/>
          <a:ext cx="7953375" cy="3781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A8291549961B4522A2EFACBD0BD0929B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695950" y="5149215"/>
          <a:ext cx="956310" cy="1242060"/>
        </a:xfrm>
        <a:prstGeom prst="rect">
          <a:avLst/>
        </a:prstGeom>
        <a:noFill/>
        <a:ln w="1">
          <a:noFill/>
        </a:ln>
      </xdr:spPr>
    </xdr:pic>
  </etc:cellImage>
  <etc:cellImage>
    <xdr:pic>
      <xdr:nvPicPr>
        <xdr:cNvPr id="2" name="ID_EAFFD97331D946F392C69E96131C386D"/>
        <xdr:cNvPicPr>
          <a:picLocks noChangeAspect="1" noChangeArrowheads="1"/>
        </xdr:cNvPicPr>
      </xdr:nvPicPr>
      <xdr:blipFill>
        <a:blip r:embed="rId13"/>
        <a:srcRect/>
        <a:stretch>
          <a:fillRect/>
        </a:stretch>
      </xdr:blipFill>
      <xdr:spPr>
        <a:xfrm>
          <a:off x="7235190" y="5028565"/>
          <a:ext cx="659130" cy="5911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</etc:cellImage>
  <etc:cellImage>
    <xdr:pic>
      <xdr:nvPicPr>
        <xdr:cNvPr id="10" name="ID_58423FD5FF9644F495E4FC95E64D6F4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474835" y="2165350"/>
          <a:ext cx="8582025" cy="6781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B6093D5FE7F8465DBDCD4E88E4F1B762" descr="QQ截图20191122163654"/>
        <xdr:cNvPicPr/>
      </xdr:nvPicPr>
      <xdr:blipFill>
        <a:blip r:embed="rId15"/>
        <a:stretch>
          <a:fillRect/>
        </a:stretch>
      </xdr:blipFill>
      <xdr:spPr>
        <a:xfrm>
          <a:off x="0" y="0"/>
          <a:ext cx="971550" cy="647700"/>
        </a:xfrm>
        <a:prstGeom prst="rect">
          <a:avLst/>
        </a:prstGeom>
      </xdr:spPr>
    </xdr:pic>
  </etc:cellImage>
  <etc:cellImage>
    <xdr:pic>
      <xdr:nvPicPr>
        <xdr:cNvPr id="16" name="ID_46B0FC407ECD44C38AD8FD394F461E77" descr="90度"/>
        <xdr:cNvPicPr/>
      </xdr:nvPicPr>
      <xdr:blipFill>
        <a:blip r:embed="rId16"/>
        <a:stretch>
          <a:fillRect/>
        </a:stretch>
      </xdr:blipFill>
      <xdr:spPr>
        <a:xfrm>
          <a:off x="0" y="0"/>
          <a:ext cx="828675" cy="514350"/>
        </a:xfrm>
        <a:prstGeom prst="rect">
          <a:avLst/>
        </a:prstGeom>
      </xdr:spPr>
    </xdr:pic>
  </etc:cellImage>
  <etc:cellImage>
    <xdr:pic>
      <xdr:nvPicPr>
        <xdr:cNvPr id="9" name="ID_021AB62C001243D8A953F02C0529ED9B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427210" y="7893050"/>
          <a:ext cx="2333625" cy="3143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133131C5CC5A4ED1A82C1462880FE9E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493885" y="3235325"/>
          <a:ext cx="1752600" cy="1695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C7EBF14AB68C43AC966A4522C239D60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1303635" y="545465"/>
          <a:ext cx="6543675" cy="7953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C21651E3C3F24EC9BBC5817C3AB91AD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360410" y="3254375"/>
          <a:ext cx="3448050" cy="2105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F1BF35483C524E5F8EA61599A7BB1DE6" descr="TG白"/>
        <xdr:cNvPicPr/>
      </xdr:nvPicPr>
      <xdr:blipFill>
        <a:blip r:embed="rId21"/>
        <a:stretch>
          <a:fillRect/>
        </a:stretch>
      </xdr:blipFill>
      <xdr:spPr>
        <a:xfrm>
          <a:off x="0" y="0"/>
          <a:ext cx="1295400" cy="1076325"/>
        </a:xfrm>
        <a:prstGeom prst="rect">
          <a:avLst/>
        </a:prstGeom>
      </xdr:spPr>
    </xdr:pic>
  </etc:cellImage>
  <etc:cellImage>
    <xdr:pic>
      <xdr:nvPicPr>
        <xdr:cNvPr id="18" name="ID_37FF7450F07F4579BC335E95D86B38BF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1416030" y="72675115"/>
          <a:ext cx="8801100" cy="3190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7968AA390E8747FAAF2F300FAC5E37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360410" y="7931150"/>
          <a:ext cx="2447925" cy="1514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E079D3C8629B4CF8A0DDD386EE58C05B" descr="zj"/>
        <xdr:cNvPicPr/>
      </xdr:nvPicPr>
      <xdr:blipFill>
        <a:blip r:embed="rId24"/>
        <a:stretch>
          <a:fillRect/>
        </a:stretch>
      </xdr:blipFill>
      <xdr:spPr>
        <a:xfrm>
          <a:off x="0" y="0"/>
          <a:ext cx="581025" cy="485775"/>
        </a:xfrm>
        <a:prstGeom prst="rect">
          <a:avLst/>
        </a:prstGeom>
      </xdr:spPr>
    </xdr:pic>
  </etc:cellImage>
  <etc:cellImage>
    <xdr:pic>
      <xdr:nvPicPr>
        <xdr:cNvPr id="21" name="ID_1064AE6B7846462F80295EC22F97FF2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714740" y="8340725"/>
          <a:ext cx="862330" cy="1116965"/>
        </a:xfrm>
        <a:prstGeom prst="rect">
          <a:avLst/>
        </a:prstGeom>
        <a:noFill/>
        <a:ln w="1">
          <a:noFill/>
        </a:ln>
      </xdr:spPr>
    </xdr:pic>
  </etc:cellImage>
  <etc:cellImage>
    <xdr:pic>
      <xdr:nvPicPr>
        <xdr:cNvPr id="11" name="ID_027B7B9A4F804DBD9A0DB917B0FD2C8B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3572490" y="578485"/>
          <a:ext cx="676910" cy="6343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2D105C3B714F477C92D87D562A9B666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1372850" y="47513240"/>
          <a:ext cx="1609725" cy="1743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006FB3E289C041A596EB2860B778BA67" descr="QQ截图20151222145306.png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966085" y="1447800"/>
          <a:ext cx="951230" cy="765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6D9A049C88614C77850276A7CFB306C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1416030" y="718820"/>
          <a:ext cx="5276850" cy="4305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0B671A5F053F441680AB1056B7CC53C1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9115425" y="8581390"/>
          <a:ext cx="1289685" cy="6057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707EBF57A0A24360894DDE769A3B5A0F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3435965" y="62494795"/>
          <a:ext cx="1358900" cy="638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B766911C8C0D478DA03CA72282DFE3AA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9960610" y="7693025"/>
          <a:ext cx="1295400" cy="66294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<sst xmlns="http://schemas.openxmlformats.org/spreadsheetml/2006/main" count="383" uniqueCount="175">
  <si>
    <t>“世纪梦想”商业照明报价汇总</t>
  </si>
  <si>
    <t>序号</t>
  </si>
  <si>
    <t>产品名称</t>
  </si>
  <si>
    <t>数量</t>
  </si>
  <si>
    <t>单位</t>
  </si>
  <si>
    <t>含税金额</t>
  </si>
  <si>
    <t>备注</t>
  </si>
  <si>
    <t>A标段（客区）商业照明清单报价</t>
  </si>
  <si>
    <t>项</t>
  </si>
  <si>
    <t>B标段（公区）商业照明清单报价</t>
  </si>
  <si>
    <t>合计</t>
  </si>
  <si>
    <t>增值税税率：</t>
  </si>
  <si>
    <t>“世纪梦想”A标段（客区）商业照明清单汇总</t>
  </si>
  <si>
    <t>规格型号</t>
  </si>
  <si>
    <t>单价</t>
  </si>
  <si>
    <t>使用区域（明细）</t>
  </si>
  <si>
    <t>筒灯 CA3</t>
  </si>
  <si>
    <t>5W 4000K 65°465流明</t>
  </si>
  <si>
    <t>个</t>
  </si>
  <si>
    <t>超薄筒灯 CA3</t>
  </si>
  <si>
    <t>射灯 GA1</t>
  </si>
  <si>
    <t>12W 3000K 36°700流明</t>
  </si>
  <si>
    <t>圆孔</t>
  </si>
  <si>
    <t>射灯 GA1 （24V调光）</t>
  </si>
  <si>
    <t>圆孔（行政房+总套）</t>
  </si>
  <si>
    <t>射灯 GA2</t>
  </si>
  <si>
    <t>12W 3000K 24°700流明（角度可调）</t>
  </si>
  <si>
    <t>椭圆孔</t>
  </si>
  <si>
    <t>射灯 GA2（24V调光）</t>
  </si>
  <si>
    <t>椭圆孔（行政房+总套）</t>
  </si>
  <si>
    <t>超薄射灯</t>
  </si>
  <si>
    <t>7W 24D 3000K</t>
  </si>
  <si>
    <t>7W 36D 3000K</t>
  </si>
  <si>
    <t>GA2 射灯（调光）</t>
  </si>
  <si>
    <t>12W 3000K 24°700流明（角度可调）调光</t>
  </si>
  <si>
    <t>无面盖、银色反光碗</t>
  </si>
  <si>
    <t>φ35小射灯（L4回路）</t>
  </si>
  <si>
    <t>一个房间3个</t>
  </si>
  <si>
    <t>应急灯 照明灯</t>
  </si>
  <si>
    <t>5W 4000K 开孔70-80mm</t>
  </si>
  <si>
    <t>带红色圆点标记</t>
  </si>
  <si>
    <t>灯盘</t>
  </si>
  <si>
    <t>300*1200mm 4000k 48W</t>
  </si>
  <si>
    <t>船员餐厅、库房</t>
  </si>
  <si>
    <t>LED灯盘（600*600mm超薄）</t>
  </si>
  <si>
    <t>36W 4000k</t>
  </si>
  <si>
    <t>铝扣板配套</t>
  </si>
  <si>
    <t>线型灯带</t>
  </si>
  <si>
    <t>4.8W/M 3000K</t>
  </si>
  <si>
    <t>米</t>
  </si>
  <si>
    <t>配型材10*13mm</t>
  </si>
  <si>
    <t>9.6W/M 3000K</t>
  </si>
  <si>
    <t>线型灯带（24V调光）</t>
  </si>
  <si>
    <t>配型材10*10.9mm</t>
  </si>
  <si>
    <t>卡座沙发灯带（L2回路）</t>
  </si>
  <si>
    <t>16*16mm</t>
  </si>
  <si>
    <t>不锈钢吊顶线性灯带（L5回路）</t>
  </si>
  <si>
    <t>16*25.4mm</t>
  </si>
  <si>
    <t>墙面踢脚线灯带（L7回路）</t>
  </si>
  <si>
    <t>16*80mm</t>
  </si>
  <si>
    <t>墙裙灯带（L12回路）</t>
  </si>
  <si>
    <t>4.8W/M 3000K 
（13.1*38.2）</t>
  </si>
  <si>
    <t>13.1*38.2mm</t>
  </si>
  <si>
    <t>山水画灯带（L3回路）正弯</t>
  </si>
  <si>
    <t>12W/M RGB（配卡子）</t>
  </si>
  <si>
    <t>18米*3根</t>
  </si>
  <si>
    <t>扶手下口柔性灯带 侧弯</t>
  </si>
  <si>
    <t>4.8W/M 3000K IP67 （6*12mm）</t>
  </si>
  <si>
    <t>6*12mm</t>
  </si>
  <si>
    <t>楼梯两边造型（柔性灯带正弯）（L1回路）</t>
  </si>
  <si>
    <t>10*10mm</t>
  </si>
  <si>
    <t>玻璃栏杆下口柔性灯带 侧弯</t>
  </si>
  <si>
    <t>4.8W/M 3000K IP67 （16*16mm）</t>
  </si>
  <si>
    <t>穿孔板下口灯带（L3回路）侧弯</t>
  </si>
  <si>
    <t>柔性灯带</t>
  </si>
  <si>
    <t>10*18mm</t>
  </si>
  <si>
    <t>天棚柔性灯带 侧弯</t>
  </si>
  <si>
    <t>12W/M 3000K</t>
  </si>
  <si>
    <t>灯带电源</t>
  </si>
  <si>
    <t>30W</t>
  </si>
  <si>
    <t>60W</t>
  </si>
  <si>
    <t>100W</t>
  </si>
  <si>
    <t>150W</t>
  </si>
  <si>
    <t>200W</t>
  </si>
  <si>
    <t>250W</t>
  </si>
  <si>
    <t>300W</t>
  </si>
  <si>
    <t>400W</t>
  </si>
  <si>
    <t>灯带电源（调光）</t>
  </si>
  <si>
    <t>其中1个为220V可控硅调光、其余为24V调光</t>
  </si>
  <si>
    <t>其中3个为220V可控硅调光、其余为24V调光</t>
  </si>
  <si>
    <t>其中2个为220V可控硅调光、其余为24V调光</t>
  </si>
  <si>
    <t>220V可控硅调光</t>
  </si>
  <si>
    <t>门磁开关</t>
  </si>
  <si>
    <t>通用的，用于衣柜上，开门灯亮，关门灯关</t>
  </si>
  <si>
    <t>套</t>
  </si>
  <si>
    <t>合计：</t>
  </si>
  <si>
    <t>备注：
1、本项目为纯材料供应，供货地址：重庆市忠县乌杨镇重庆金龙船业有限公司厂区内世纪游轮项目部，由乙方负责装车运输至施工现场，甲方在现场根据乙方当批材料的发货清单据实收货并办理入库；供货时间：2026年4月1日-5月30日，具体以甲方供货通知书为准；
2、本单价为综合含税单价，包括但不限于：实际和完成该供应内容所需的人工费、材料费、运输费、搬运费、税费（13%增值税专用发票）等一切费用；
3、以上数量为按图清理的暂定数量，甲方根据现场实际用量提供货通知书，完工后，包装完好的货品除开备用数量，其余的需进行退货退款，乙方应积极的配合工作，不得推逶影响工期和结算。
4、以上清单中：1）门磁开关220V，通用，用于衣柜上，开门灯亮，关门灯关。2）灯带电源，没有注明的都是220V，客区有专门备注（220V和24V）。3）筒射灯、灯盘自带驱动器。</t>
  </si>
  <si>
    <t>世纪梦想B标段（公区）商业照明灯具数据明细表</t>
  </si>
  <si>
    <t>使用区域/明细</t>
  </si>
  <si>
    <t>筒灯</t>
  </si>
  <si>
    <t>筒灯CA3/BA3</t>
  </si>
  <si>
    <t>10W 3000K 36°465流明</t>
  </si>
  <si>
    <t>超薄筒灯</t>
  </si>
  <si>
    <t>梯步转台天棚筒灯CA5</t>
  </si>
  <si>
    <t>15W 3000K 25°584流明 ¢100*114.8mm 防眩</t>
  </si>
  <si>
    <t>射灯CA1/CA1(2)</t>
  </si>
  <si>
    <t>12W 3000K 24° 465流明</t>
  </si>
  <si>
    <t>象鼻灯</t>
  </si>
  <si>
    <t>8W  4000K 25°465流明</t>
  </si>
  <si>
    <t>应急灯</t>
  </si>
  <si>
    <t>DA203Z 3W 4000K 开孔70-80mm</t>
  </si>
  <si>
    <t>舞台地脚灯</t>
  </si>
  <si>
    <t>半月蜂窝 3W 3000K DC4V</t>
  </si>
  <si>
    <t>室外梯步灯（防水）</t>
  </si>
  <si>
    <t>1W 3000K 开孔L65*W65mm AC220V</t>
  </si>
  <si>
    <t>花池地面景观灯</t>
  </si>
  <si>
    <t>5W  3000K  DC24V</t>
  </si>
  <si>
    <t>装饰灯盘</t>
  </si>
  <si>
    <t>4000K 600*600mm</t>
  </si>
  <si>
    <t>导轨射灯</t>
  </si>
  <si>
    <t>10W 3000k 24°550流明</t>
  </si>
  <si>
    <t>10W 4000K 24°570流明</t>
  </si>
  <si>
    <r>
      <rPr>
        <sz val="11"/>
        <color rgb="FFFF0000"/>
        <rFont val="宋体"/>
        <charset val="134"/>
        <scheme val="minor"/>
      </rPr>
      <t>调光</t>
    </r>
    <r>
      <rPr>
        <sz val="11"/>
        <rFont val="宋体"/>
        <charset val="134"/>
        <scheme val="minor"/>
      </rPr>
      <t>筒灯UA3/MA3/SA2/BA3</t>
    </r>
  </si>
  <si>
    <r>
      <rPr>
        <sz val="11"/>
        <color rgb="FFFF0000"/>
        <rFont val="宋体"/>
        <charset val="134"/>
        <scheme val="minor"/>
      </rPr>
      <t>调光</t>
    </r>
    <r>
      <rPr>
        <sz val="11"/>
        <rFont val="宋体"/>
        <charset val="134"/>
        <scheme val="minor"/>
      </rPr>
      <t>筒灯CA3(2)</t>
    </r>
  </si>
  <si>
    <t>12W 3000K 36°465流明</t>
  </si>
  <si>
    <r>
      <rPr>
        <sz val="11"/>
        <color rgb="FFFF0000"/>
        <rFont val="宋体"/>
        <charset val="134"/>
        <scheme val="minor"/>
      </rPr>
      <t>调光</t>
    </r>
    <r>
      <rPr>
        <sz val="11"/>
        <rFont val="宋体"/>
        <charset val="134"/>
        <scheme val="minor"/>
      </rPr>
      <t>户外防水筒灯</t>
    </r>
  </si>
  <si>
    <r>
      <rPr>
        <sz val="11"/>
        <color rgb="FFFF0000"/>
        <rFont val="宋体"/>
        <charset val="134"/>
        <scheme val="minor"/>
      </rPr>
      <t>调光</t>
    </r>
    <r>
      <rPr>
        <sz val="11"/>
        <color theme="1"/>
        <rFont val="宋体"/>
        <charset val="134"/>
        <scheme val="minor"/>
      </rPr>
      <t>射</t>
    </r>
    <r>
      <rPr>
        <sz val="11"/>
        <rFont val="宋体"/>
        <charset val="134"/>
        <scheme val="minor"/>
      </rPr>
      <t>灯SA3</t>
    </r>
  </si>
  <si>
    <t>3W 3000K 25°465流明</t>
  </si>
  <si>
    <r>
      <rPr>
        <sz val="11"/>
        <color rgb="FFC00000"/>
        <rFont val="宋体"/>
        <charset val="134"/>
        <scheme val="minor"/>
      </rPr>
      <t>调光</t>
    </r>
    <r>
      <rPr>
        <sz val="11"/>
        <rFont val="宋体"/>
        <charset val="134"/>
        <scheme val="minor"/>
      </rPr>
      <t>背景墙面射灯（上部/挑檐造型）</t>
    </r>
  </si>
  <si>
    <r>
      <rPr>
        <sz val="11"/>
        <color rgb="FFFF0000"/>
        <rFont val="宋体"/>
        <charset val="134"/>
        <scheme val="minor"/>
      </rPr>
      <t>调光</t>
    </r>
    <r>
      <rPr>
        <sz val="11"/>
        <rFont val="宋体"/>
        <charset val="134"/>
        <scheme val="minor"/>
      </rPr>
      <t>射灯SA1</t>
    </r>
  </si>
  <si>
    <t>10W 3000K 15°373流明</t>
  </si>
  <si>
    <r>
      <rPr>
        <sz val="11"/>
        <color rgb="FFFF0000"/>
        <rFont val="宋体"/>
        <charset val="134"/>
        <scheme val="minor"/>
      </rPr>
      <t>调光</t>
    </r>
    <r>
      <rPr>
        <sz val="11"/>
        <rFont val="宋体"/>
        <charset val="134"/>
        <scheme val="minor"/>
      </rPr>
      <t>射灯UA1/MA1/BA2</t>
    </r>
  </si>
  <si>
    <t>12W 3000K 15°469流明</t>
  </si>
  <si>
    <r>
      <rPr>
        <sz val="11"/>
        <color rgb="FFFF0000"/>
        <rFont val="宋体"/>
        <charset val="134"/>
        <scheme val="minor"/>
      </rPr>
      <t>调光</t>
    </r>
    <r>
      <rPr>
        <sz val="11"/>
        <rFont val="宋体"/>
        <charset val="134"/>
        <scheme val="minor"/>
      </rPr>
      <t>射灯CA1/BA1/UA2/MA2/吊柜SA3</t>
    </r>
  </si>
  <si>
    <r>
      <rPr>
        <sz val="11"/>
        <color rgb="FFC00000"/>
        <rFont val="宋体"/>
        <charset val="134"/>
        <scheme val="minor"/>
      </rPr>
      <t>调光</t>
    </r>
    <r>
      <rPr>
        <sz val="11"/>
        <rFont val="宋体"/>
        <charset val="134"/>
        <scheme val="minor"/>
      </rPr>
      <t>背景墙面射灯（挑檐造型）</t>
    </r>
  </si>
  <si>
    <r>
      <rPr>
        <sz val="11"/>
        <color rgb="FFFF0000"/>
        <rFont val="宋体"/>
        <charset val="134"/>
        <scheme val="minor"/>
      </rPr>
      <t>调光</t>
    </r>
    <r>
      <rPr>
        <sz val="11"/>
        <rFont val="宋体"/>
        <charset val="134"/>
        <scheme val="minor"/>
      </rPr>
      <t>射灯CA4</t>
    </r>
  </si>
  <si>
    <t>25W 3000K 24°1058流明</t>
  </si>
  <si>
    <t>开孔125mm</t>
  </si>
  <si>
    <r>
      <rPr>
        <sz val="11"/>
        <color rgb="FFFF0000"/>
        <rFont val="宋体"/>
        <charset val="134"/>
        <scheme val="minor"/>
      </rPr>
      <t>调光</t>
    </r>
    <r>
      <rPr>
        <sz val="11"/>
        <color theme="1"/>
        <rFont val="宋体"/>
        <charset val="134"/>
        <scheme val="minor"/>
      </rPr>
      <t>坡道座椅射灯</t>
    </r>
  </si>
  <si>
    <t>1W 3000Kφ45*60MM DC24V</t>
  </si>
  <si>
    <r>
      <rPr>
        <sz val="11"/>
        <color rgb="FFFF0000"/>
        <rFont val="宋体"/>
        <charset val="134"/>
        <scheme val="minor"/>
      </rPr>
      <t>调光</t>
    </r>
    <r>
      <rPr>
        <sz val="11"/>
        <color theme="1"/>
        <rFont val="宋体"/>
        <charset val="134"/>
        <scheme val="minor"/>
      </rPr>
      <t>导轨射灯</t>
    </r>
  </si>
  <si>
    <t>导轨条</t>
  </si>
  <si>
    <t xml:space="preserve">1.71.GD3JBW-02A-LY白色/2m/支
</t>
  </si>
  <si>
    <t>支</t>
  </si>
  <si>
    <t>1.71.GD3JBW-01B-LY白色/1.5m/支</t>
  </si>
  <si>
    <t>1.71.GD3JBW-03B-LY白色/1m/支</t>
  </si>
  <si>
    <t>导轨配件</t>
  </si>
  <si>
    <t>直线接驳器:1.71.037GB-W-LY</t>
  </si>
  <si>
    <t>90°弯接驳器:1.71.037GD-W-LY</t>
  </si>
  <si>
    <t>外弧长4700 外半径3600  白色</t>
  </si>
  <si>
    <t>外弧长2600 外半径2010  白色</t>
  </si>
  <si>
    <t>外弧长4300 外半径5416  白色</t>
  </si>
  <si>
    <t>嵌入式线型灯带（卡座沙发）</t>
  </si>
  <si>
    <t>4.8W/M 3000K  345流明</t>
  </si>
  <si>
    <t>m</t>
  </si>
  <si>
    <t>灯带型材规格10*13mm</t>
  </si>
  <si>
    <t>9.6W/M 3000K  584流明</t>
  </si>
  <si>
    <t>天棚灯带（金属帘造型）</t>
  </si>
  <si>
    <t>14.4W/M 3000K 1296流明</t>
  </si>
  <si>
    <t>极窄嵌入式线型灯带</t>
  </si>
  <si>
    <t>灯带规格5*9mm</t>
  </si>
  <si>
    <t>灯带型材规格10*10.9mm</t>
  </si>
  <si>
    <t>线型灯带UL4/ML4</t>
  </si>
  <si>
    <t>4.8W/M  3000k 345流明</t>
  </si>
  <si>
    <t xml:space="preserve">灯带规格35*35mm </t>
  </si>
  <si>
    <t>梯步型材灯带（颜色为本色铝）</t>
  </si>
  <si>
    <t>梯步</t>
  </si>
  <si>
    <t>天棚柔性灯带</t>
  </si>
  <si>
    <t>4.8W/M 3000k  584流明</t>
  </si>
  <si>
    <r>
      <rPr>
        <sz val="11"/>
        <color theme="1"/>
        <rFont val="宋体"/>
        <charset val="134"/>
        <scheme val="minor"/>
      </rPr>
      <t>柔性灯带</t>
    </r>
    <r>
      <rPr>
        <sz val="11"/>
        <color rgb="FFFF0000"/>
        <rFont val="宋体"/>
        <charset val="134"/>
        <scheme val="minor"/>
      </rPr>
      <t>RGB</t>
    </r>
  </si>
  <si>
    <t>14.4W/M RGB  1060流明 （10*18mm）</t>
  </si>
  <si>
    <t>外舷灯带</t>
  </si>
  <si>
    <t>14.4W/M 3000K IP65 12*20MM</t>
  </si>
  <si>
    <t>12*20mm</t>
  </si>
  <si>
    <t>350W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</si>
</sst>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C00000"/>
      <name val="宋体"/>
      <charset val="134"/>
      <scheme val="minor"/>
    </font>
    <font>
      <b/>
      <sz val="16"/>
      <color theme="1"/>
      <name val="Microsoft YaHei"/>
      <charset val="134"/>
    </font>
    <font>
      <b/>
      <sz val="16"/>
      <name val="Microsoft YaHei"/>
      <charset val="134"/>
    </font>
    <font>
      <b/>
      <sz val="11"/>
      <color theme="1"/>
      <name val="Microsoft YaHei"/>
      <charset val="134"/>
    </font>
    <font>
      <b/>
      <sz val="11"/>
      <name val="Microsoft YaHei"/>
      <charset val="134"/>
    </font>
    <font>
      <sz val="11"/>
      <color rgb="FFFF0000"/>
      <name val="宋体"/>
      <charset val="134"/>
      <scheme val="minor"/>
    </font>
    <font>
      <sz val="10"/>
      <name val="Arial"/>
      <charset val="134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13" applyNumberFormat="0" applyAlignment="0" applyProtection="0">
      <alignment vertical="center"/>
    </xf>
    <xf numFmtId="0" fontId="27" fillId="4" borderId="14" applyNumberFormat="0" applyAlignment="0" applyProtection="0">
      <alignment vertical="center"/>
    </xf>
    <xf numFmtId="0" fontId="28" fillId="4" borderId="13" applyNumberFormat="0" applyAlignment="0" applyProtection="0">
      <alignment vertical="center"/>
    </xf>
    <xf numFmtId="0" fontId="29" fillId="5" borderId="15" applyNumberFormat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7" fillId="0" borderId="0">
      <alignment vertical="center"/>
    </xf>
  </cellStyleXfs>
  <cellXfs count="60">
    <xf numFmtId="0" fontId="0" fillId="0" borderId="0" xfId="0">
      <alignment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8" fillId="0" borderId="3" xfId="49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8" fillId="0" borderId="4" xfId="49" applyFont="1" applyFill="1" applyBorder="1" applyAlignment="1">
      <alignment horizontal="center" vertical="center"/>
    </xf>
    <xf numFmtId="0" fontId="8" fillId="0" borderId="5" xfId="49" applyFont="1" applyFill="1" applyBorder="1" applyAlignment="1">
      <alignment horizontal="center" vertical="center"/>
    </xf>
    <xf numFmtId="0" fontId="8" fillId="0" borderId="2" xfId="49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>
      <alignment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0" fillId="0" borderId="5" xfId="0" applyFont="1" applyBorder="1" applyAlignment="1">
      <alignment horizontal="center" vertical="center" wrapText="1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5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ADAD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png"/><Relationship Id="rId8" Type="http://schemas.openxmlformats.org/officeDocument/2006/relationships/image" Target="media/image7.png"/><Relationship Id="rId7" Type="http://schemas.openxmlformats.org/officeDocument/2006/relationships/image" Target="media/image6.png"/><Relationship Id="rId6" Type="http://schemas.openxmlformats.org/officeDocument/2006/relationships/image" Target="media/image5.png"/><Relationship Id="rId5" Type="http://schemas.openxmlformats.org/officeDocument/2006/relationships/image" Target="NULL" TargetMode="External"/><Relationship Id="rId4" Type="http://schemas.openxmlformats.org/officeDocument/2006/relationships/image" Target="media/image4.png"/><Relationship Id="rId30" Type="http://schemas.openxmlformats.org/officeDocument/2006/relationships/image" Target="media/image29.png"/><Relationship Id="rId3" Type="http://schemas.openxmlformats.org/officeDocument/2006/relationships/image" Target="media/image3.png"/><Relationship Id="rId29" Type="http://schemas.openxmlformats.org/officeDocument/2006/relationships/image" Target="media/image28.png"/><Relationship Id="rId28" Type="http://schemas.openxmlformats.org/officeDocument/2006/relationships/image" Target="media/image27.png"/><Relationship Id="rId27" Type="http://schemas.openxmlformats.org/officeDocument/2006/relationships/image" Target="media/image26.png"/><Relationship Id="rId26" Type="http://schemas.openxmlformats.org/officeDocument/2006/relationships/image" Target="media/image25.png"/><Relationship Id="rId25" Type="http://schemas.openxmlformats.org/officeDocument/2006/relationships/image" Target="media/image24.png"/><Relationship Id="rId24" Type="http://schemas.openxmlformats.org/officeDocument/2006/relationships/image" Target="media/image23.png"/><Relationship Id="rId23" Type="http://schemas.openxmlformats.org/officeDocument/2006/relationships/image" Target="media/image22.png"/><Relationship Id="rId22" Type="http://schemas.openxmlformats.org/officeDocument/2006/relationships/image" Target="media/image21.png"/><Relationship Id="rId21" Type="http://schemas.openxmlformats.org/officeDocument/2006/relationships/image" Target="media/image20.png"/><Relationship Id="rId20" Type="http://schemas.openxmlformats.org/officeDocument/2006/relationships/image" Target="media/image19.png"/><Relationship Id="rId2" Type="http://schemas.openxmlformats.org/officeDocument/2006/relationships/image" Target="media/image2.png"/><Relationship Id="rId19" Type="http://schemas.openxmlformats.org/officeDocument/2006/relationships/image" Target="media/image18.png"/><Relationship Id="rId18" Type="http://schemas.openxmlformats.org/officeDocument/2006/relationships/image" Target="media/image17.png"/><Relationship Id="rId17" Type="http://schemas.openxmlformats.org/officeDocument/2006/relationships/image" Target="media/image16.png"/><Relationship Id="rId16" Type="http://schemas.openxmlformats.org/officeDocument/2006/relationships/image" Target="media/image15.png"/><Relationship Id="rId15" Type="http://schemas.openxmlformats.org/officeDocument/2006/relationships/image" Target="media/image14.png"/><Relationship Id="rId14" Type="http://schemas.openxmlformats.org/officeDocument/2006/relationships/image" Target="media/image13.png"/><Relationship Id="rId13" Type="http://schemas.openxmlformats.org/officeDocument/2006/relationships/image" Target="media/image12.png"/><Relationship Id="rId12" Type="http://schemas.openxmlformats.org/officeDocument/2006/relationships/image" Target="media/image11.png"/><Relationship Id="rId11" Type="http://schemas.openxmlformats.org/officeDocument/2006/relationships/image" Target="media/image10.png"/><Relationship Id="rId10" Type="http://schemas.openxmlformats.org/officeDocument/2006/relationships/image" Target="media/image9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workbookViewId="0">
      <selection activeCell="M19" sqref="M19"/>
    </sheetView>
  </sheetViews>
  <sheetFormatPr defaultColWidth="9" defaultRowHeight="13.5" outlineLevelRow="4" outlineLevelCol="5"/>
  <cols>
    <col min="2" max="2" width="38.875" customWidth="1"/>
    <col min="5" max="5" width="18" customWidth="1"/>
    <col min="6" max="6" width="21.875" customWidth="1"/>
  </cols>
  <sheetData>
    <row r="1" ht="45" customHeight="1" spans="1:6">
      <c r="A1" s="56" t="s">
        <v>0</v>
      </c>
      <c r="B1" s="56"/>
      <c r="C1" s="56"/>
      <c r="D1" s="56"/>
      <c r="E1" s="56"/>
      <c r="F1" s="56"/>
    </row>
    <row r="2" s="54" customFormat="1" ht="45" customHeight="1" spans="1:6">
      <c r="A2" s="57" t="s">
        <v>1</v>
      </c>
      <c r="B2" s="57" t="s">
        <v>2</v>
      </c>
      <c r="C2" s="57" t="s">
        <v>3</v>
      </c>
      <c r="D2" s="57" t="s">
        <v>4</v>
      </c>
      <c r="E2" s="57" t="s">
        <v>5</v>
      </c>
      <c r="F2" s="57" t="s">
        <v>6</v>
      </c>
    </row>
    <row r="3" s="55" customFormat="1" ht="45" customHeight="1" spans="1:6">
      <c r="A3" s="58">
        <v>1</v>
      </c>
      <c r="B3" s="58" t="s">
        <v>7</v>
      </c>
      <c r="C3" s="58">
        <v>1</v>
      </c>
      <c r="D3" s="58" t="s">
        <v>8</v>
      </c>
      <c r="E3" s="58">
        <f>'A标段（客区）商业照明清单'!G49</f>
        <v>0</v>
      </c>
      <c r="F3" s="58"/>
    </row>
    <row r="4" s="55" customFormat="1" ht="45" customHeight="1" spans="1:6">
      <c r="A4" s="58">
        <v>2</v>
      </c>
      <c r="B4" s="58" t="s">
        <v>9</v>
      </c>
      <c r="C4" s="58">
        <v>1</v>
      </c>
      <c r="D4" s="58" t="s">
        <v>8</v>
      </c>
      <c r="E4" s="58">
        <f>'B标段（公区）商业照明清单'!G62</f>
        <v>0</v>
      </c>
      <c r="F4" s="58"/>
    </row>
    <row r="5" s="55" customFormat="1" ht="45" customHeight="1" spans="1:6">
      <c r="A5" s="58">
        <v>3</v>
      </c>
      <c r="B5" s="58" t="s">
        <v>10</v>
      </c>
      <c r="C5" s="58"/>
      <c r="D5" s="58"/>
      <c r="E5" s="58">
        <f>SUM(E3:E4)</f>
        <v>0</v>
      </c>
      <c r="F5" s="59" t="s">
        <v>11</v>
      </c>
    </row>
  </sheetData>
  <mergeCells count="1">
    <mergeCell ref="A1:F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0"/>
  <sheetViews>
    <sheetView workbookViewId="0">
      <pane ySplit="2" topLeftCell="A42" activePane="bottomLeft" state="frozen"/>
      <selection/>
      <selection pane="bottomLeft" activeCell="E56" sqref="E56"/>
    </sheetView>
  </sheetViews>
  <sheetFormatPr defaultColWidth="9" defaultRowHeight="13.5"/>
  <cols>
    <col min="1" max="1" width="8" style="39" customWidth="1"/>
    <col min="2" max="2" width="27" style="39" customWidth="1"/>
    <col min="3" max="3" width="33" style="39" customWidth="1"/>
    <col min="4" max="4" width="8.55833333333333" style="39" customWidth="1"/>
    <col min="5" max="7" width="10.2833333333333" style="39" customWidth="1"/>
    <col min="8" max="8" width="18" style="39" customWidth="1"/>
    <col min="9" max="9" width="26.25" style="39" customWidth="1"/>
    <col min="10" max="10" width="10.875" style="39" customWidth="1"/>
    <col min="11" max="13" width="9" style="39"/>
    <col min="14" max="16384" width="9" style="40"/>
  </cols>
  <sheetData>
    <row r="1" ht="34" customHeight="1" spans="1:9">
      <c r="A1" s="41" t="s">
        <v>12</v>
      </c>
      <c r="B1" s="41"/>
      <c r="C1" s="41"/>
      <c r="D1" s="41"/>
      <c r="E1" s="41"/>
      <c r="F1" s="41"/>
      <c r="G1" s="41"/>
      <c r="H1" s="41"/>
      <c r="I1" s="41"/>
    </row>
    <row r="2" ht="24" customHeight="1" spans="1:20">
      <c r="A2" s="42" t="s">
        <v>1</v>
      </c>
      <c r="B2" s="42" t="s">
        <v>2</v>
      </c>
      <c r="C2" s="42" t="s">
        <v>13</v>
      </c>
      <c r="D2" s="42" t="s">
        <v>3</v>
      </c>
      <c r="E2" s="42" t="s">
        <v>4</v>
      </c>
      <c r="F2" s="42" t="s">
        <v>14</v>
      </c>
      <c r="G2" s="42" t="s">
        <v>10</v>
      </c>
      <c r="H2" s="42" t="s">
        <v>15</v>
      </c>
      <c r="I2" s="42" t="s">
        <v>6</v>
      </c>
      <c r="J2" s="48"/>
      <c r="K2" s="48"/>
      <c r="L2" s="48"/>
      <c r="M2" s="48"/>
      <c r="N2" s="49"/>
      <c r="O2" s="49"/>
      <c r="P2" s="49"/>
      <c r="Q2" s="49"/>
      <c r="R2" s="49"/>
      <c r="S2" s="49"/>
      <c r="T2" s="49"/>
    </row>
    <row r="3" ht="19" customHeight="1" spans="1:20">
      <c r="A3" s="14">
        <v>1</v>
      </c>
      <c r="B3" s="14" t="s">
        <v>16</v>
      </c>
      <c r="C3" s="14" t="s">
        <v>17</v>
      </c>
      <c r="D3" s="14">
        <v>174</v>
      </c>
      <c r="E3" s="14" t="s">
        <v>18</v>
      </c>
      <c r="F3" s="14"/>
      <c r="G3" s="14"/>
      <c r="H3" s="14"/>
      <c r="I3" s="14"/>
      <c r="J3" s="48"/>
      <c r="K3" s="48"/>
      <c r="L3" s="48"/>
      <c r="M3" s="48"/>
      <c r="N3" s="49"/>
      <c r="O3" s="49"/>
      <c r="P3" s="49"/>
      <c r="Q3" s="49"/>
      <c r="R3" s="49"/>
      <c r="S3" s="49"/>
      <c r="T3" s="49"/>
    </row>
    <row r="4" ht="19" customHeight="1" spans="1:20">
      <c r="A4" s="14">
        <v>2</v>
      </c>
      <c r="B4" s="14" t="s">
        <v>19</v>
      </c>
      <c r="C4" s="14" t="s">
        <v>17</v>
      </c>
      <c r="D4" s="14">
        <v>37</v>
      </c>
      <c r="E4" s="14" t="s">
        <v>18</v>
      </c>
      <c r="F4" s="14"/>
      <c r="G4" s="14"/>
      <c r="H4" s="14"/>
      <c r="I4" s="14"/>
      <c r="J4" s="48"/>
      <c r="K4" s="48"/>
      <c r="L4" s="48"/>
      <c r="M4" s="48"/>
      <c r="N4" s="49"/>
      <c r="O4" s="49"/>
      <c r="P4" s="49"/>
      <c r="Q4" s="49"/>
      <c r="R4" s="49"/>
      <c r="S4" s="49"/>
      <c r="T4" s="49"/>
    </row>
    <row r="5" ht="19" customHeight="1" spans="1:20">
      <c r="A5" s="14">
        <v>3</v>
      </c>
      <c r="B5" s="14" t="s">
        <v>20</v>
      </c>
      <c r="C5" s="13" t="s">
        <v>21</v>
      </c>
      <c r="D5" s="14">
        <v>559</v>
      </c>
      <c r="E5" s="14" t="s">
        <v>18</v>
      </c>
      <c r="F5" s="14"/>
      <c r="G5" s="14"/>
      <c r="H5" s="14"/>
      <c r="I5" s="14" t="s">
        <v>22</v>
      </c>
      <c r="J5" s="50"/>
      <c r="K5" s="48"/>
      <c r="L5" s="48"/>
      <c r="M5" s="48"/>
      <c r="N5" s="49"/>
      <c r="O5" s="49"/>
      <c r="P5" s="49"/>
      <c r="Q5" s="49"/>
      <c r="R5" s="49"/>
      <c r="S5" s="49"/>
      <c r="T5" s="49"/>
    </row>
    <row r="6" ht="19" customHeight="1" spans="1:20">
      <c r="A6" s="14">
        <v>4</v>
      </c>
      <c r="B6" s="14" t="s">
        <v>23</v>
      </c>
      <c r="C6" s="13" t="s">
        <v>21</v>
      </c>
      <c r="D6" s="14">
        <v>14</v>
      </c>
      <c r="E6" s="14" t="s">
        <v>18</v>
      </c>
      <c r="F6" s="14"/>
      <c r="G6" s="14"/>
      <c r="H6" s="14"/>
      <c r="I6" s="14" t="s">
        <v>24</v>
      </c>
      <c r="J6" s="50"/>
      <c r="K6" s="48"/>
      <c r="L6" s="48"/>
      <c r="M6" s="48"/>
      <c r="N6" s="49"/>
      <c r="O6" s="49"/>
      <c r="P6" s="49"/>
      <c r="Q6" s="49"/>
      <c r="R6" s="49"/>
      <c r="S6" s="49"/>
      <c r="T6" s="49"/>
    </row>
    <row r="7" ht="21" customHeight="1" spans="1:20">
      <c r="A7" s="14">
        <v>5</v>
      </c>
      <c r="B7" s="14" t="s">
        <v>25</v>
      </c>
      <c r="C7" s="14" t="s">
        <v>26</v>
      </c>
      <c r="D7" s="14">
        <v>1200</v>
      </c>
      <c r="E7" s="14" t="s">
        <v>18</v>
      </c>
      <c r="F7" s="14"/>
      <c r="G7" s="14"/>
      <c r="H7" s="14"/>
      <c r="I7" s="14" t="s">
        <v>27</v>
      </c>
      <c r="J7" s="50"/>
      <c r="K7" s="48"/>
      <c r="L7" s="48"/>
      <c r="M7" s="48"/>
      <c r="N7" s="49"/>
      <c r="O7" s="49"/>
      <c r="P7" s="49"/>
      <c r="Q7" s="49"/>
      <c r="R7" s="49"/>
      <c r="S7" s="49"/>
      <c r="T7" s="49"/>
    </row>
    <row r="8" ht="21" customHeight="1" spans="1:20">
      <c r="A8" s="14">
        <v>6</v>
      </c>
      <c r="B8" s="14" t="s">
        <v>28</v>
      </c>
      <c r="C8" s="14" t="s">
        <v>26</v>
      </c>
      <c r="D8" s="14">
        <v>90</v>
      </c>
      <c r="E8" s="14" t="s">
        <v>18</v>
      </c>
      <c r="F8" s="14"/>
      <c r="G8" s="14"/>
      <c r="H8" s="14"/>
      <c r="I8" s="14" t="s">
        <v>29</v>
      </c>
      <c r="J8" s="50"/>
      <c r="K8" s="48"/>
      <c r="L8" s="48"/>
      <c r="M8" s="48"/>
      <c r="N8" s="49"/>
      <c r="O8" s="49"/>
      <c r="P8" s="49"/>
      <c r="Q8" s="49"/>
      <c r="R8" s="49"/>
      <c r="S8" s="49"/>
      <c r="T8" s="49"/>
    </row>
    <row r="9" ht="19" customHeight="1" spans="1:20">
      <c r="A9" s="14">
        <v>7</v>
      </c>
      <c r="B9" s="14" t="s">
        <v>30</v>
      </c>
      <c r="C9" s="14" t="s">
        <v>31</v>
      </c>
      <c r="D9" s="14">
        <v>108</v>
      </c>
      <c r="E9" s="14" t="s">
        <v>18</v>
      </c>
      <c r="F9" s="14"/>
      <c r="G9" s="14"/>
      <c r="H9" s="14"/>
      <c r="I9" s="14"/>
      <c r="J9" s="50"/>
      <c r="K9" s="48"/>
      <c r="L9" s="48"/>
      <c r="M9" s="48"/>
      <c r="N9" s="49"/>
      <c r="O9" s="49"/>
      <c r="P9" s="49"/>
      <c r="Q9" s="49"/>
      <c r="R9" s="49"/>
      <c r="S9" s="49"/>
      <c r="T9" s="49"/>
    </row>
    <row r="10" ht="19" customHeight="1" spans="1:20">
      <c r="A10" s="14">
        <v>8</v>
      </c>
      <c r="B10" s="14" t="s">
        <v>30</v>
      </c>
      <c r="C10" s="14" t="s">
        <v>32</v>
      </c>
      <c r="D10" s="14">
        <v>132</v>
      </c>
      <c r="E10" s="14" t="s">
        <v>18</v>
      </c>
      <c r="F10" s="14"/>
      <c r="G10" s="14"/>
      <c r="H10" s="14"/>
      <c r="I10" s="14"/>
      <c r="J10" s="50"/>
      <c r="K10" s="48"/>
      <c r="L10" s="48"/>
      <c r="M10" s="48"/>
      <c r="N10" s="49"/>
      <c r="O10" s="49"/>
      <c r="P10" s="49"/>
      <c r="Q10" s="49"/>
      <c r="R10" s="49"/>
      <c r="S10" s="49"/>
      <c r="T10" s="49"/>
    </row>
    <row r="11" ht="27" spans="1:20">
      <c r="A11" s="14">
        <v>9</v>
      </c>
      <c r="B11" s="14" t="s">
        <v>33</v>
      </c>
      <c r="C11" s="14" t="s">
        <v>34</v>
      </c>
      <c r="D11" s="14">
        <v>152</v>
      </c>
      <c r="E11" s="14" t="s">
        <v>18</v>
      </c>
      <c r="F11" s="14"/>
      <c r="G11" s="14"/>
      <c r="H11" s="14"/>
      <c r="I11" s="19" t="s">
        <v>35</v>
      </c>
      <c r="J11" s="48"/>
      <c r="K11" s="48"/>
      <c r="L11" s="48"/>
      <c r="M11" s="48"/>
      <c r="N11" s="49"/>
      <c r="O11" s="49"/>
      <c r="P11" s="49"/>
      <c r="Q11" s="49"/>
      <c r="R11" s="49"/>
      <c r="S11" s="49"/>
      <c r="T11" s="49"/>
    </row>
    <row r="12" ht="19" customHeight="1" spans="1:20">
      <c r="A12" s="14">
        <v>10</v>
      </c>
      <c r="B12" s="43" t="s">
        <v>36</v>
      </c>
      <c r="C12" s="43" t="s">
        <v>31</v>
      </c>
      <c r="D12" s="43">
        <v>12</v>
      </c>
      <c r="E12" s="43" t="s">
        <v>18</v>
      </c>
      <c r="F12" s="43"/>
      <c r="G12" s="43"/>
      <c r="H12" s="43" t="s">
        <v>37</v>
      </c>
      <c r="I12" s="43"/>
      <c r="J12" s="48"/>
      <c r="K12" s="48"/>
      <c r="L12" s="48"/>
      <c r="M12" s="48"/>
      <c r="N12" s="49"/>
      <c r="O12" s="49"/>
      <c r="P12" s="49"/>
      <c r="Q12" s="49"/>
      <c r="R12" s="49"/>
      <c r="S12" s="49"/>
      <c r="T12" s="49"/>
    </row>
    <row r="13" ht="19" customHeight="1" spans="1:20">
      <c r="A13" s="14">
        <v>11</v>
      </c>
      <c r="B13" s="43" t="s">
        <v>38</v>
      </c>
      <c r="C13" s="43" t="s">
        <v>39</v>
      </c>
      <c r="D13" s="43">
        <v>158</v>
      </c>
      <c r="E13" s="43" t="s">
        <v>18</v>
      </c>
      <c r="F13" s="43"/>
      <c r="G13" s="43"/>
      <c r="H13" s="43"/>
      <c r="I13" s="43" t="s">
        <v>40</v>
      </c>
      <c r="J13" s="48"/>
      <c r="K13" s="48"/>
      <c r="L13" s="48"/>
      <c r="M13" s="48"/>
      <c r="N13" s="49"/>
      <c r="O13" s="49"/>
      <c r="P13" s="49"/>
      <c r="Q13" s="49"/>
      <c r="R13" s="49"/>
      <c r="S13" s="49"/>
      <c r="T13" s="49"/>
    </row>
    <row r="14" s="37" customFormat="1" ht="32" customHeight="1" spans="1:20">
      <c r="A14" s="14">
        <v>12</v>
      </c>
      <c r="B14" s="14" t="s">
        <v>41</v>
      </c>
      <c r="C14" s="14" t="s">
        <v>42</v>
      </c>
      <c r="D14" s="14">
        <v>23</v>
      </c>
      <c r="E14" s="14" t="s">
        <v>18</v>
      </c>
      <c r="F14" s="14"/>
      <c r="G14" s="14"/>
      <c r="H14" s="14" t="s">
        <v>43</v>
      </c>
      <c r="I14" s="15" t="str">
        <f>_xlfn.DISPIMG("ID_BB07559106BB408B8F361DC0F3DDF9F8",1)</f>
        <v>=DISPIMG("ID_BB07559106BB408B8F361DC0F3DDF9F8",1)</v>
      </c>
      <c r="J14" s="51"/>
      <c r="K14" s="50"/>
      <c r="L14" s="50"/>
      <c r="M14" s="50"/>
      <c r="N14" s="52"/>
      <c r="O14" s="52"/>
      <c r="P14" s="52"/>
      <c r="Q14" s="52"/>
      <c r="R14" s="52"/>
      <c r="S14" s="52"/>
      <c r="T14" s="52"/>
    </row>
    <row r="15" s="37" customFormat="1" ht="39" customHeight="1" spans="1:20">
      <c r="A15" s="14">
        <v>13</v>
      </c>
      <c r="B15" s="14" t="s">
        <v>44</v>
      </c>
      <c r="C15" s="14" t="s">
        <v>45</v>
      </c>
      <c r="D15" s="14">
        <v>122</v>
      </c>
      <c r="E15" s="14" t="s">
        <v>18</v>
      </c>
      <c r="F15" s="14"/>
      <c r="G15" s="14"/>
      <c r="H15" s="14"/>
      <c r="I15" s="14" t="s">
        <v>46</v>
      </c>
      <c r="J15" s="50"/>
      <c r="K15" s="50"/>
      <c r="L15" s="50"/>
      <c r="M15" s="50"/>
      <c r="N15" s="52"/>
      <c r="O15" s="52"/>
      <c r="P15" s="52"/>
      <c r="Q15" s="52"/>
      <c r="R15" s="52"/>
      <c r="S15" s="52"/>
      <c r="T15" s="52"/>
    </row>
    <row r="16" customFormat="1" ht="19" customHeight="1" spans="1:20">
      <c r="A16" s="14">
        <v>14</v>
      </c>
      <c r="B16" s="18" t="s">
        <v>47</v>
      </c>
      <c r="C16" s="14" t="s">
        <v>48</v>
      </c>
      <c r="D16" s="43">
        <v>83.25</v>
      </c>
      <c r="E16" s="43" t="s">
        <v>49</v>
      </c>
      <c r="F16" s="43"/>
      <c r="G16" s="43"/>
      <c r="H16" s="44" t="str">
        <f>_xlfn.DISPIMG("ID_A8291549961B4522A2EFACBD0BD0929B",1)</f>
        <v>=DISPIMG("ID_A8291549961B4522A2EFACBD0BD0929B",1)</v>
      </c>
      <c r="I16" s="44" t="s">
        <v>50</v>
      </c>
      <c r="J16" s="48"/>
      <c r="K16" s="48"/>
      <c r="L16" s="48"/>
      <c r="M16" s="48"/>
      <c r="N16" s="49"/>
      <c r="O16" s="49"/>
      <c r="P16" s="49"/>
      <c r="Q16" s="49"/>
      <c r="R16" s="49"/>
      <c r="S16" s="49"/>
      <c r="T16" s="49"/>
    </row>
    <row r="17" customFormat="1" ht="19" customHeight="1" spans="1:20">
      <c r="A17" s="14">
        <v>15</v>
      </c>
      <c r="B17" s="18" t="s">
        <v>47</v>
      </c>
      <c r="C17" s="43" t="s">
        <v>51</v>
      </c>
      <c r="D17" s="43">
        <v>1857.5</v>
      </c>
      <c r="E17" s="43" t="s">
        <v>49</v>
      </c>
      <c r="F17" s="43"/>
      <c r="G17" s="43"/>
      <c r="H17" s="45"/>
      <c r="I17" s="45"/>
      <c r="J17" s="48"/>
      <c r="K17" s="48"/>
      <c r="L17" s="48"/>
      <c r="M17" s="48"/>
      <c r="N17" s="49"/>
      <c r="O17" s="49"/>
      <c r="P17" s="49"/>
      <c r="Q17" s="49"/>
      <c r="R17" s="49"/>
      <c r="S17" s="49"/>
      <c r="T17" s="49"/>
    </row>
    <row r="18" customFormat="1" ht="19" customHeight="1" spans="1:20">
      <c r="A18" s="14">
        <v>16</v>
      </c>
      <c r="B18" s="18" t="s">
        <v>52</v>
      </c>
      <c r="C18" s="43" t="s">
        <v>51</v>
      </c>
      <c r="D18" s="43">
        <v>151</v>
      </c>
      <c r="E18" s="43" t="s">
        <v>49</v>
      </c>
      <c r="F18" s="43"/>
      <c r="G18" s="43"/>
      <c r="H18" s="45"/>
      <c r="I18" s="45"/>
      <c r="J18" s="48"/>
      <c r="K18" s="48"/>
      <c r="L18" s="48"/>
      <c r="M18" s="48"/>
      <c r="N18" s="49"/>
      <c r="O18" s="49"/>
      <c r="P18" s="49"/>
      <c r="Q18" s="49"/>
      <c r="R18" s="49"/>
      <c r="S18" s="49"/>
      <c r="T18" s="49"/>
    </row>
    <row r="19" customFormat="1" ht="19" customHeight="1" spans="1:20">
      <c r="A19" s="14">
        <v>17</v>
      </c>
      <c r="B19" s="18" t="s">
        <v>47</v>
      </c>
      <c r="C19" s="14" t="s">
        <v>48</v>
      </c>
      <c r="D19" s="43">
        <v>17.62</v>
      </c>
      <c r="E19" s="43" t="s">
        <v>49</v>
      </c>
      <c r="F19" s="43"/>
      <c r="G19" s="43"/>
      <c r="H19" s="44" t="str">
        <f>_xlfn.DISPIMG("ID_EAFFD97331D946F392C69E96131C386D",1)</f>
        <v>=DISPIMG("ID_EAFFD97331D946F392C69E96131C386D",1)</v>
      </c>
      <c r="I19" s="44" t="s">
        <v>53</v>
      </c>
      <c r="J19" s="48"/>
      <c r="K19" s="48"/>
      <c r="L19" s="48"/>
      <c r="M19" s="48"/>
      <c r="N19" s="49"/>
      <c r="O19" s="49"/>
      <c r="P19" s="49"/>
      <c r="Q19" s="49"/>
      <c r="R19" s="49"/>
      <c r="S19" s="49"/>
      <c r="T19" s="49"/>
    </row>
    <row r="20" customFormat="1" ht="19" customHeight="1" spans="1:20">
      <c r="A20" s="14">
        <v>18</v>
      </c>
      <c r="B20" s="18" t="s">
        <v>52</v>
      </c>
      <c r="C20" s="14" t="s">
        <v>48</v>
      </c>
      <c r="D20" s="43">
        <v>17.58</v>
      </c>
      <c r="E20" s="43" t="s">
        <v>49</v>
      </c>
      <c r="F20" s="43"/>
      <c r="G20" s="43"/>
      <c r="H20" s="45"/>
      <c r="I20" s="45"/>
      <c r="J20" s="48"/>
      <c r="K20" s="48"/>
      <c r="L20" s="48"/>
      <c r="M20" s="48"/>
      <c r="N20" s="49"/>
      <c r="O20" s="49"/>
      <c r="P20" s="49"/>
      <c r="Q20" s="49"/>
      <c r="R20" s="49"/>
      <c r="S20" s="49"/>
      <c r="T20" s="49"/>
    </row>
    <row r="21" customFormat="1" ht="19" customHeight="1" spans="1:20">
      <c r="A21" s="14">
        <v>19</v>
      </c>
      <c r="B21" s="18" t="s">
        <v>47</v>
      </c>
      <c r="C21" s="43" t="s">
        <v>51</v>
      </c>
      <c r="D21" s="43">
        <v>74.9</v>
      </c>
      <c r="E21" s="43" t="s">
        <v>49</v>
      </c>
      <c r="F21" s="43"/>
      <c r="G21" s="43"/>
      <c r="H21" s="45"/>
      <c r="I21" s="45"/>
      <c r="J21" s="48"/>
      <c r="K21" s="48"/>
      <c r="L21" s="48"/>
      <c r="M21" s="48"/>
      <c r="N21" s="49"/>
      <c r="O21" s="49"/>
      <c r="P21" s="49"/>
      <c r="Q21" s="49"/>
      <c r="R21" s="49"/>
      <c r="S21" s="49"/>
      <c r="T21" s="49"/>
    </row>
    <row r="22" customFormat="1" ht="19" customHeight="1" spans="1:20">
      <c r="A22" s="14">
        <v>20</v>
      </c>
      <c r="B22" s="18" t="s">
        <v>52</v>
      </c>
      <c r="C22" s="43" t="s">
        <v>51</v>
      </c>
      <c r="D22" s="43">
        <v>17.48</v>
      </c>
      <c r="E22" s="43" t="s">
        <v>49</v>
      </c>
      <c r="F22" s="43"/>
      <c r="G22" s="43"/>
      <c r="H22" s="45"/>
      <c r="I22" s="53"/>
      <c r="J22" s="48"/>
      <c r="K22" s="48"/>
      <c r="L22" s="48"/>
      <c r="M22" s="48"/>
      <c r="N22" s="49"/>
      <c r="O22" s="49"/>
      <c r="P22" s="49"/>
      <c r="Q22" s="49"/>
      <c r="R22" s="49"/>
      <c r="S22" s="49"/>
      <c r="T22" s="49"/>
    </row>
    <row r="23" s="38" customFormat="1" ht="29" customHeight="1" spans="1:20">
      <c r="A23" s="14">
        <v>21</v>
      </c>
      <c r="B23" s="14" t="s">
        <v>54</v>
      </c>
      <c r="C23" s="14" t="s">
        <v>51</v>
      </c>
      <c r="D23" s="14">
        <v>6.92</v>
      </c>
      <c r="E23" s="14" t="s">
        <v>49</v>
      </c>
      <c r="F23" s="14"/>
      <c r="G23" s="14"/>
      <c r="H23" s="14" t="str">
        <f>_xlfn.DISPIMG("ID_709164238B7F46529987097EE6AE4029",1)</f>
        <v>=DISPIMG("ID_709164238B7F46529987097EE6AE4029",1)</v>
      </c>
      <c r="I23" s="14" t="s">
        <v>55</v>
      </c>
      <c r="J23" s="50"/>
      <c r="K23" s="50"/>
      <c r="L23" s="50"/>
      <c r="M23" s="50"/>
      <c r="N23" s="52"/>
      <c r="O23" s="52"/>
      <c r="P23" s="52"/>
      <c r="Q23" s="52"/>
      <c r="R23" s="52"/>
      <c r="S23" s="52"/>
      <c r="T23" s="52"/>
    </row>
    <row r="24" s="38" customFormat="1" ht="30" customHeight="1" spans="1:20">
      <c r="A24" s="14">
        <v>22</v>
      </c>
      <c r="B24" s="14" t="s">
        <v>56</v>
      </c>
      <c r="C24" s="14" t="s">
        <v>51</v>
      </c>
      <c r="D24" s="14">
        <v>6</v>
      </c>
      <c r="E24" s="14" t="s">
        <v>49</v>
      </c>
      <c r="F24" s="14"/>
      <c r="G24" s="14"/>
      <c r="H24" s="14" t="str">
        <f>_xlfn.DISPIMG("ID_AD4959E1A0524ECEB39F6AF589019270",1)</f>
        <v>=DISPIMG("ID_AD4959E1A0524ECEB39F6AF589019270",1)</v>
      </c>
      <c r="I24" s="14" t="s">
        <v>57</v>
      </c>
      <c r="J24" s="50"/>
      <c r="K24" s="50"/>
      <c r="L24" s="50"/>
      <c r="M24" s="50"/>
      <c r="N24" s="52"/>
      <c r="O24" s="52"/>
      <c r="P24" s="52"/>
      <c r="Q24" s="52"/>
      <c r="R24" s="52"/>
      <c r="S24" s="52"/>
      <c r="T24" s="52"/>
    </row>
    <row r="25" s="38" customFormat="1" ht="35" customHeight="1" spans="1:20">
      <c r="A25" s="14">
        <v>23</v>
      </c>
      <c r="B25" s="15" t="s">
        <v>58</v>
      </c>
      <c r="C25" s="15" t="s">
        <v>48</v>
      </c>
      <c r="D25" s="14">
        <v>14.12</v>
      </c>
      <c r="E25" s="14" t="s">
        <v>49</v>
      </c>
      <c r="F25" s="14"/>
      <c r="G25" s="14"/>
      <c r="H25" s="14" t="str">
        <f>_xlfn.DISPIMG("ID_268D24E781174666B0ADB170F7E8169F",1)</f>
        <v>=DISPIMG("ID_268D24E781174666B0ADB170F7E8169F",1)</v>
      </c>
      <c r="I25" s="14" t="s">
        <v>59</v>
      </c>
      <c r="J25" s="50"/>
      <c r="K25" s="50"/>
      <c r="L25" s="50"/>
      <c r="M25" s="50"/>
      <c r="N25" s="52"/>
      <c r="O25" s="52"/>
      <c r="P25" s="52"/>
      <c r="Q25" s="52"/>
      <c r="R25" s="52"/>
      <c r="S25" s="52"/>
      <c r="T25" s="52"/>
    </row>
    <row r="26" s="38" customFormat="1" ht="34" customHeight="1" spans="1:20">
      <c r="A26" s="14">
        <v>24</v>
      </c>
      <c r="B26" s="14" t="s">
        <v>60</v>
      </c>
      <c r="C26" s="14" t="s">
        <v>61</v>
      </c>
      <c r="D26" s="14">
        <v>160.22</v>
      </c>
      <c r="E26" s="14" t="s">
        <v>49</v>
      </c>
      <c r="F26" s="14"/>
      <c r="G26" s="14"/>
      <c r="H26" s="14" t="str">
        <f>_xlfn.DISPIMG("ID_728F960E08024809A6D772FE06562E21",1)</f>
        <v>=DISPIMG("ID_728F960E08024809A6D772FE06562E21",1)</v>
      </c>
      <c r="I26" s="14" t="s">
        <v>62</v>
      </c>
      <c r="J26" s="50"/>
      <c r="K26" s="50"/>
      <c r="L26" s="50"/>
      <c r="M26" s="50"/>
      <c r="N26" s="52"/>
      <c r="O26" s="52"/>
      <c r="P26" s="52"/>
      <c r="Q26" s="52"/>
      <c r="R26" s="52"/>
      <c r="S26" s="52"/>
      <c r="T26" s="52"/>
    </row>
    <row r="27" s="37" customFormat="1" ht="27" customHeight="1" spans="1:20">
      <c r="A27" s="14">
        <v>25</v>
      </c>
      <c r="B27" s="14" t="s">
        <v>63</v>
      </c>
      <c r="C27" s="14" t="s">
        <v>64</v>
      </c>
      <c r="D27" s="14">
        <v>54</v>
      </c>
      <c r="E27" s="14" t="s">
        <v>49</v>
      </c>
      <c r="F27" s="14"/>
      <c r="G27" s="14"/>
      <c r="H27" s="14" t="s">
        <v>65</v>
      </c>
      <c r="I27" s="14" t="str">
        <f>_xlfn.DISPIMG("ID_F82476E684784232B7D18CFD7960D268",1)</f>
        <v>=DISPIMG("ID_F82476E684784232B7D18CFD7960D268",1)</v>
      </c>
      <c r="J27" s="50"/>
      <c r="K27" s="50"/>
      <c r="L27" s="50"/>
      <c r="M27" s="50"/>
      <c r="N27" s="52"/>
      <c r="O27" s="52"/>
      <c r="P27" s="52"/>
      <c r="Q27" s="52"/>
      <c r="R27" s="52"/>
      <c r="S27" s="52"/>
      <c r="T27" s="52"/>
    </row>
    <row r="28" s="37" customFormat="1" ht="28" customHeight="1" spans="1:20">
      <c r="A28" s="14">
        <v>26</v>
      </c>
      <c r="B28" s="14" t="s">
        <v>66</v>
      </c>
      <c r="C28" s="14" t="s">
        <v>67</v>
      </c>
      <c r="D28" s="14">
        <v>46</v>
      </c>
      <c r="E28" s="14" t="s">
        <v>49</v>
      </c>
      <c r="F28" s="14"/>
      <c r="G28" s="14"/>
      <c r="H28" s="14" t="str">
        <f>_xlfn.DISPIMG("ID_9BBE525B6E8247329EDB4371D9BFFF52",1)</f>
        <v>=DISPIMG("ID_9BBE525B6E8247329EDB4371D9BFFF52",1)</v>
      </c>
      <c r="I28" s="14" t="s">
        <v>68</v>
      </c>
      <c r="J28" s="50"/>
      <c r="K28" s="50"/>
      <c r="L28" s="50"/>
      <c r="M28" s="50"/>
      <c r="N28" s="52"/>
      <c r="O28" s="52"/>
      <c r="P28" s="52"/>
      <c r="Q28" s="52"/>
      <c r="R28" s="52"/>
      <c r="S28" s="52"/>
      <c r="T28" s="52"/>
    </row>
    <row r="29" s="37" customFormat="1" ht="30" customHeight="1" spans="1:20">
      <c r="A29" s="14">
        <v>27</v>
      </c>
      <c r="B29" s="14" t="s">
        <v>69</v>
      </c>
      <c r="C29" s="14" t="s">
        <v>48</v>
      </c>
      <c r="D29" s="14">
        <v>8.3</v>
      </c>
      <c r="E29" s="14" t="s">
        <v>49</v>
      </c>
      <c r="F29" s="14"/>
      <c r="G29" s="14"/>
      <c r="H29" s="14" t="str">
        <f>_xlfn.DISPIMG("ID_D4698F77014541B88EA98B729AF3A3AC",1)</f>
        <v>=DISPIMG("ID_D4698F77014541B88EA98B729AF3A3AC",1)</v>
      </c>
      <c r="I29" s="14" t="s">
        <v>70</v>
      </c>
      <c r="J29" s="50"/>
      <c r="K29" s="50"/>
      <c r="L29" s="50"/>
      <c r="M29" s="50"/>
      <c r="N29" s="52"/>
      <c r="O29" s="52"/>
      <c r="P29" s="52"/>
      <c r="Q29" s="52"/>
      <c r="R29" s="52"/>
      <c r="S29" s="52"/>
      <c r="T29" s="52"/>
    </row>
    <row r="30" s="37" customFormat="1" ht="19" customHeight="1" spans="1:20">
      <c r="A30" s="14">
        <v>28</v>
      </c>
      <c r="B30" s="14" t="s">
        <v>71</v>
      </c>
      <c r="C30" s="14" t="s">
        <v>72</v>
      </c>
      <c r="D30" s="14">
        <v>46</v>
      </c>
      <c r="E30" s="14" t="s">
        <v>49</v>
      </c>
      <c r="F30" s="14"/>
      <c r="G30" s="14"/>
      <c r="H30" s="46" t="str">
        <f>_xlfn.DISPIMG("ID_326163B3260341098115B397481A0553",1)</f>
        <v>=DISPIMG("ID_326163B3260341098115B397481A0553",1)</v>
      </c>
      <c r="I30" s="46" t="s">
        <v>55</v>
      </c>
      <c r="J30" s="50"/>
      <c r="K30" s="50"/>
      <c r="L30" s="50"/>
      <c r="M30" s="50"/>
      <c r="N30" s="52"/>
      <c r="O30" s="52"/>
      <c r="P30" s="52"/>
      <c r="Q30" s="52"/>
      <c r="R30" s="52"/>
      <c r="S30" s="52"/>
      <c r="T30" s="52"/>
    </row>
    <row r="31" s="37" customFormat="1" ht="19" customHeight="1" spans="1:20">
      <c r="A31" s="14">
        <v>29</v>
      </c>
      <c r="B31" s="14" t="s">
        <v>73</v>
      </c>
      <c r="C31" s="14" t="s">
        <v>51</v>
      </c>
      <c r="D31" s="14">
        <v>20</v>
      </c>
      <c r="E31" s="14" t="s">
        <v>49</v>
      </c>
      <c r="F31" s="14"/>
      <c r="G31" s="14"/>
      <c r="H31" s="46"/>
      <c r="I31" s="46"/>
      <c r="J31" s="50"/>
      <c r="K31" s="50"/>
      <c r="L31" s="50"/>
      <c r="M31" s="50"/>
      <c r="N31" s="52"/>
      <c r="O31" s="52"/>
      <c r="P31" s="52"/>
      <c r="Q31" s="52"/>
      <c r="R31" s="52"/>
      <c r="S31" s="52"/>
      <c r="T31" s="52"/>
    </row>
    <row r="32" s="37" customFormat="1" ht="21" customHeight="1" spans="1:20">
      <c r="A32" s="14">
        <v>30</v>
      </c>
      <c r="B32" s="14" t="s">
        <v>74</v>
      </c>
      <c r="C32" s="14" t="s">
        <v>51</v>
      </c>
      <c r="D32" s="14">
        <v>82.81</v>
      </c>
      <c r="E32" s="14" t="s">
        <v>49</v>
      </c>
      <c r="F32" s="14"/>
      <c r="G32" s="14"/>
      <c r="H32" s="47" t="str">
        <f>_xlfn.DISPIMG("ID_9BBE525B6E8247329EDB4371D9BFFF52",1)</f>
        <v>=DISPIMG("ID_9BBE525B6E8247329EDB4371D9BFFF52",1)</v>
      </c>
      <c r="I32" s="47" t="s">
        <v>75</v>
      </c>
      <c r="J32" s="50"/>
      <c r="K32" s="50"/>
      <c r="L32" s="50"/>
      <c r="M32" s="50"/>
      <c r="N32" s="52"/>
      <c r="O32" s="52"/>
      <c r="P32" s="52"/>
      <c r="Q32" s="52"/>
      <c r="R32" s="52"/>
      <c r="S32" s="52"/>
      <c r="T32" s="52"/>
    </row>
    <row r="33" s="37" customFormat="1" ht="19" customHeight="1" spans="1:20">
      <c r="A33" s="14">
        <v>31</v>
      </c>
      <c r="B33" s="14" t="s">
        <v>76</v>
      </c>
      <c r="C33" s="14" t="s">
        <v>77</v>
      </c>
      <c r="D33" s="14">
        <v>48</v>
      </c>
      <c r="E33" s="14" t="s">
        <v>49</v>
      </c>
      <c r="F33" s="14"/>
      <c r="G33" s="14"/>
      <c r="H33" s="46"/>
      <c r="I33" s="46"/>
      <c r="J33" s="50"/>
      <c r="K33" s="50"/>
      <c r="L33" s="50"/>
      <c r="M33" s="50"/>
      <c r="N33" s="52"/>
      <c r="O33" s="52"/>
      <c r="P33" s="52"/>
      <c r="Q33" s="52"/>
      <c r="R33" s="52"/>
      <c r="S33" s="52"/>
      <c r="T33" s="52"/>
    </row>
    <row r="34" ht="19" customHeight="1" spans="1:20">
      <c r="A34" s="14">
        <v>32</v>
      </c>
      <c r="B34" s="43" t="s">
        <v>78</v>
      </c>
      <c r="C34" s="43" t="s">
        <v>79</v>
      </c>
      <c r="D34" s="43">
        <v>241</v>
      </c>
      <c r="E34" s="43" t="s">
        <v>18</v>
      </c>
      <c r="F34" s="43"/>
      <c r="G34" s="43"/>
      <c r="H34" s="43"/>
      <c r="I34" s="43"/>
      <c r="J34" s="48"/>
      <c r="K34" s="48"/>
      <c r="L34" s="48"/>
      <c r="M34" s="48"/>
      <c r="N34" s="49"/>
      <c r="O34" s="49"/>
      <c r="P34" s="49"/>
      <c r="Q34" s="49"/>
      <c r="R34" s="49"/>
      <c r="S34" s="49"/>
      <c r="T34" s="49"/>
    </row>
    <row r="35" ht="19" customHeight="1" spans="1:20">
      <c r="A35" s="14">
        <v>33</v>
      </c>
      <c r="B35" s="43" t="s">
        <v>78</v>
      </c>
      <c r="C35" s="43" t="s">
        <v>80</v>
      </c>
      <c r="D35" s="43">
        <v>161</v>
      </c>
      <c r="E35" s="43" t="s">
        <v>18</v>
      </c>
      <c r="F35" s="43"/>
      <c r="G35" s="43"/>
      <c r="H35" s="43"/>
      <c r="I35" s="43"/>
      <c r="J35" s="48"/>
      <c r="K35" s="48"/>
      <c r="L35" s="48"/>
      <c r="M35" s="48"/>
      <c r="N35" s="49"/>
      <c r="O35" s="49"/>
      <c r="P35" s="49"/>
      <c r="Q35" s="49"/>
      <c r="R35" s="49"/>
      <c r="S35" s="49"/>
      <c r="T35" s="49"/>
    </row>
    <row r="36" ht="19" customHeight="1" spans="1:20">
      <c r="A36" s="14">
        <v>34</v>
      </c>
      <c r="B36" s="43" t="s">
        <v>78</v>
      </c>
      <c r="C36" s="43" t="s">
        <v>81</v>
      </c>
      <c r="D36" s="43">
        <v>13</v>
      </c>
      <c r="E36" s="43" t="s">
        <v>18</v>
      </c>
      <c r="F36" s="43"/>
      <c r="G36" s="43"/>
      <c r="H36" s="43"/>
      <c r="I36" s="43"/>
      <c r="J36" s="48"/>
      <c r="K36" s="48"/>
      <c r="L36" s="48"/>
      <c r="M36" s="48"/>
      <c r="N36" s="49"/>
      <c r="O36" s="49"/>
      <c r="P36" s="49"/>
      <c r="Q36" s="49"/>
      <c r="R36" s="49"/>
      <c r="S36" s="49"/>
      <c r="T36" s="49"/>
    </row>
    <row r="37" ht="19" customHeight="1" spans="1:20">
      <c r="A37" s="14">
        <v>35</v>
      </c>
      <c r="B37" s="43" t="s">
        <v>78</v>
      </c>
      <c r="C37" s="43" t="s">
        <v>82</v>
      </c>
      <c r="D37" s="43">
        <v>34</v>
      </c>
      <c r="E37" s="43" t="s">
        <v>18</v>
      </c>
      <c r="F37" s="43"/>
      <c r="G37" s="43"/>
      <c r="H37" s="43"/>
      <c r="I37" s="43"/>
      <c r="J37" s="48"/>
      <c r="K37" s="48"/>
      <c r="L37" s="48"/>
      <c r="M37" s="48"/>
      <c r="N37" s="49"/>
      <c r="O37" s="49"/>
      <c r="P37" s="49"/>
      <c r="Q37" s="49"/>
      <c r="R37" s="49"/>
      <c r="S37" s="49"/>
      <c r="T37" s="49"/>
    </row>
    <row r="38" ht="19" customHeight="1" spans="1:20">
      <c r="A38" s="14">
        <v>36</v>
      </c>
      <c r="B38" s="43" t="s">
        <v>78</v>
      </c>
      <c r="C38" s="43" t="s">
        <v>83</v>
      </c>
      <c r="D38" s="43">
        <v>6</v>
      </c>
      <c r="E38" s="43" t="s">
        <v>18</v>
      </c>
      <c r="F38" s="43"/>
      <c r="G38" s="43"/>
      <c r="H38" s="43"/>
      <c r="I38" s="43"/>
      <c r="J38" s="48"/>
      <c r="K38" s="48"/>
      <c r="L38" s="48"/>
      <c r="M38" s="48"/>
      <c r="N38" s="49"/>
      <c r="O38" s="49"/>
      <c r="P38" s="49"/>
      <c r="Q38" s="49"/>
      <c r="R38" s="49"/>
      <c r="S38" s="49"/>
      <c r="T38" s="49"/>
    </row>
    <row r="39" ht="25" customHeight="1" spans="1:20">
      <c r="A39" s="14">
        <v>37</v>
      </c>
      <c r="B39" s="43" t="s">
        <v>78</v>
      </c>
      <c r="C39" s="43" t="s">
        <v>84</v>
      </c>
      <c r="D39" s="43">
        <v>6</v>
      </c>
      <c r="E39" s="43" t="s">
        <v>18</v>
      </c>
      <c r="F39" s="43"/>
      <c r="G39" s="43"/>
      <c r="H39" s="43"/>
      <c r="I39" s="43"/>
      <c r="J39" s="48"/>
      <c r="K39" s="48"/>
      <c r="L39" s="48"/>
      <c r="M39" s="48"/>
      <c r="N39" s="49"/>
      <c r="O39" s="49"/>
      <c r="P39" s="49"/>
      <c r="Q39" s="49"/>
      <c r="R39" s="49"/>
      <c r="S39" s="49"/>
      <c r="T39" s="49"/>
    </row>
    <row r="40" ht="25" customHeight="1" spans="1:20">
      <c r="A40" s="14">
        <v>38</v>
      </c>
      <c r="B40" s="43" t="s">
        <v>78</v>
      </c>
      <c r="C40" s="43" t="s">
        <v>85</v>
      </c>
      <c r="D40" s="43">
        <v>2</v>
      </c>
      <c r="E40" s="43" t="s">
        <v>18</v>
      </c>
      <c r="F40" s="43"/>
      <c r="G40" s="43"/>
      <c r="H40" s="43"/>
      <c r="I40" s="43"/>
      <c r="J40" s="48"/>
      <c r="K40" s="48"/>
      <c r="L40" s="48"/>
      <c r="M40" s="48"/>
      <c r="N40" s="49"/>
      <c r="O40" s="49"/>
      <c r="P40" s="49"/>
      <c r="Q40" s="49"/>
      <c r="R40" s="49"/>
      <c r="S40" s="49"/>
      <c r="T40" s="49"/>
    </row>
    <row r="41" ht="25" customHeight="1" spans="1:20">
      <c r="A41" s="14">
        <v>39</v>
      </c>
      <c r="B41" s="43" t="s">
        <v>78</v>
      </c>
      <c r="C41" s="43" t="s">
        <v>86</v>
      </c>
      <c r="D41" s="43">
        <v>9</v>
      </c>
      <c r="E41" s="43" t="s">
        <v>18</v>
      </c>
      <c r="F41" s="43"/>
      <c r="G41" s="43"/>
      <c r="H41" s="43"/>
      <c r="I41" s="43"/>
      <c r="J41" s="48"/>
      <c r="K41" s="48"/>
      <c r="L41" s="48"/>
      <c r="M41" s="48"/>
      <c r="N41" s="49"/>
      <c r="O41" s="49"/>
      <c r="P41" s="49"/>
      <c r="Q41" s="49"/>
      <c r="R41" s="49"/>
      <c r="S41" s="49"/>
      <c r="T41" s="49"/>
    </row>
    <row r="42" ht="35" customHeight="1" spans="1:20">
      <c r="A42" s="14">
        <v>40</v>
      </c>
      <c r="B42" s="14" t="s">
        <v>87</v>
      </c>
      <c r="C42" s="43" t="s">
        <v>80</v>
      </c>
      <c r="D42" s="43">
        <v>7</v>
      </c>
      <c r="E42" s="43" t="s">
        <v>18</v>
      </c>
      <c r="F42" s="43"/>
      <c r="G42" s="43"/>
      <c r="H42" s="43"/>
      <c r="I42" s="43" t="s">
        <v>88</v>
      </c>
      <c r="J42" s="48"/>
      <c r="K42" s="48"/>
      <c r="L42" s="48"/>
      <c r="M42" s="48"/>
      <c r="N42" s="49"/>
      <c r="O42" s="49"/>
      <c r="P42" s="49"/>
      <c r="Q42" s="49"/>
      <c r="R42" s="49"/>
      <c r="S42" s="49"/>
      <c r="T42" s="49"/>
    </row>
    <row r="43" ht="36" customHeight="1" spans="1:20">
      <c r="A43" s="14">
        <v>41</v>
      </c>
      <c r="B43" s="14" t="s">
        <v>87</v>
      </c>
      <c r="C43" s="43" t="s">
        <v>81</v>
      </c>
      <c r="D43" s="43">
        <v>3</v>
      </c>
      <c r="E43" s="43" t="s">
        <v>18</v>
      </c>
      <c r="F43" s="43"/>
      <c r="G43" s="43"/>
      <c r="H43" s="43"/>
      <c r="I43" s="43" t="s">
        <v>88</v>
      </c>
      <c r="J43" s="48"/>
      <c r="K43" s="48"/>
      <c r="L43" s="48"/>
      <c r="M43" s="48"/>
      <c r="N43" s="49"/>
      <c r="O43" s="49"/>
      <c r="P43" s="49"/>
      <c r="Q43" s="49"/>
      <c r="R43" s="49"/>
      <c r="S43" s="49"/>
      <c r="T43" s="49"/>
    </row>
    <row r="44" ht="39" customHeight="1" spans="1:20">
      <c r="A44" s="14">
        <v>42</v>
      </c>
      <c r="B44" s="14" t="s">
        <v>87</v>
      </c>
      <c r="C44" s="43" t="s">
        <v>82</v>
      </c>
      <c r="D44" s="43">
        <v>59</v>
      </c>
      <c r="E44" s="43" t="s">
        <v>18</v>
      </c>
      <c r="F44" s="43"/>
      <c r="G44" s="43"/>
      <c r="H44" s="43"/>
      <c r="I44" s="43" t="s">
        <v>89</v>
      </c>
      <c r="J44" s="48"/>
      <c r="K44" s="48"/>
      <c r="L44" s="48"/>
      <c r="M44" s="48"/>
      <c r="N44" s="49"/>
      <c r="O44" s="49"/>
      <c r="P44" s="49"/>
      <c r="Q44" s="49"/>
      <c r="R44" s="49"/>
      <c r="S44" s="49"/>
      <c r="T44" s="49"/>
    </row>
    <row r="45" ht="27" spans="1:20">
      <c r="A45" s="14">
        <v>43</v>
      </c>
      <c r="B45" s="14" t="s">
        <v>87</v>
      </c>
      <c r="C45" s="43" t="s">
        <v>84</v>
      </c>
      <c r="D45" s="43">
        <v>4</v>
      </c>
      <c r="E45" s="43" t="s">
        <v>18</v>
      </c>
      <c r="F45" s="43"/>
      <c r="G45" s="43"/>
      <c r="H45" s="43"/>
      <c r="I45" s="43" t="s">
        <v>90</v>
      </c>
      <c r="J45" s="48"/>
      <c r="K45" s="48"/>
      <c r="L45" s="48"/>
      <c r="M45" s="48"/>
      <c r="N45" s="49"/>
      <c r="O45" s="49"/>
      <c r="P45" s="49"/>
      <c r="Q45" s="49"/>
      <c r="R45" s="49"/>
      <c r="S45" s="49"/>
      <c r="T45" s="49"/>
    </row>
    <row r="46" ht="25" customHeight="1" spans="1:20">
      <c r="A46" s="14">
        <v>44</v>
      </c>
      <c r="B46" s="14" t="s">
        <v>87</v>
      </c>
      <c r="C46" s="43" t="s">
        <v>85</v>
      </c>
      <c r="D46" s="43">
        <v>7</v>
      </c>
      <c r="E46" s="43" t="s">
        <v>18</v>
      </c>
      <c r="F46" s="43"/>
      <c r="G46" s="43"/>
      <c r="H46" s="43"/>
      <c r="I46" s="43" t="s">
        <v>91</v>
      </c>
      <c r="J46" s="48"/>
      <c r="K46" s="48"/>
      <c r="L46" s="48"/>
      <c r="M46" s="48"/>
      <c r="N46" s="49"/>
      <c r="O46" s="49"/>
      <c r="P46" s="49"/>
      <c r="Q46" s="49"/>
      <c r="R46" s="49"/>
      <c r="S46" s="49"/>
      <c r="T46" s="49"/>
    </row>
    <row r="47" ht="31" customHeight="1" spans="1:20">
      <c r="A47" s="14">
        <v>45</v>
      </c>
      <c r="B47" s="14" t="s">
        <v>87</v>
      </c>
      <c r="C47" s="43" t="s">
        <v>86</v>
      </c>
      <c r="D47" s="43">
        <v>5</v>
      </c>
      <c r="E47" s="43" t="s">
        <v>18</v>
      </c>
      <c r="F47" s="43"/>
      <c r="G47" s="43"/>
      <c r="H47" s="43"/>
      <c r="I47" s="43" t="s">
        <v>89</v>
      </c>
      <c r="J47" s="48"/>
      <c r="K47" s="48"/>
      <c r="L47" s="48"/>
      <c r="M47" s="48"/>
      <c r="N47" s="49"/>
      <c r="O47" s="49"/>
      <c r="P47" s="49"/>
      <c r="Q47" s="49"/>
      <c r="R47" s="49"/>
      <c r="S47" s="49"/>
      <c r="T47" s="49"/>
    </row>
    <row r="48" ht="39" customHeight="1" spans="1:20">
      <c r="A48" s="14">
        <v>46</v>
      </c>
      <c r="B48" s="43" t="s">
        <v>92</v>
      </c>
      <c r="C48" s="43" t="s">
        <v>93</v>
      </c>
      <c r="D48" s="43">
        <v>267</v>
      </c>
      <c r="E48" s="43" t="s">
        <v>94</v>
      </c>
      <c r="F48" s="43"/>
      <c r="G48" s="43"/>
      <c r="H48" s="43"/>
      <c r="I48" s="43" t="str">
        <f>_xlfn.DISPIMG("ID_681813249AEC485195CE5C616BD57877",1)</f>
        <v>=DISPIMG("ID_681813249AEC485195CE5C616BD57877",1)</v>
      </c>
      <c r="J48" s="48"/>
      <c r="K48" s="48"/>
      <c r="L48" s="48"/>
      <c r="M48" s="48"/>
      <c r="N48" s="49"/>
      <c r="O48" s="49"/>
      <c r="P48" s="49"/>
      <c r="Q48" s="49"/>
      <c r="R48" s="49"/>
      <c r="S48" s="49"/>
      <c r="T48" s="49"/>
    </row>
    <row r="49" ht="30" customHeight="1" spans="1:9">
      <c r="A49" s="43" t="s">
        <v>95</v>
      </c>
      <c r="B49" s="43"/>
      <c r="C49" s="43"/>
      <c r="D49" s="43">
        <f>SUM(D3:D48)</f>
        <v>6316.7</v>
      </c>
      <c r="E49" s="43"/>
      <c r="F49" s="43"/>
      <c r="G49" s="43"/>
      <c r="H49" s="43"/>
      <c r="I49" s="43"/>
    </row>
    <row r="50" ht="111" customHeight="1" spans="1:9">
      <c r="A50" s="26" t="s">
        <v>96</v>
      </c>
      <c r="B50" s="27"/>
      <c r="C50" s="27"/>
      <c r="D50" s="27"/>
      <c r="E50" s="27"/>
      <c r="F50" s="27"/>
      <c r="G50" s="27"/>
      <c r="H50" s="27"/>
      <c r="I50" s="36"/>
    </row>
  </sheetData>
  <autoFilter xmlns:etc="http://www.wps.cn/officeDocument/2017/etCustomData" ref="A2:T50" etc:filterBottomFollowUsedRange="0">
    <extLst/>
  </autoFilter>
  <mergeCells count="11">
    <mergeCell ref="A1:I1"/>
    <mergeCell ref="A49:B49"/>
    <mergeCell ref="A50:I50"/>
    <mergeCell ref="H16:H18"/>
    <mergeCell ref="H19:H22"/>
    <mergeCell ref="H30:H31"/>
    <mergeCell ref="H32:H33"/>
    <mergeCell ref="I16:I18"/>
    <mergeCell ref="I19:I22"/>
    <mergeCell ref="I30:I31"/>
    <mergeCell ref="I32:I33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3"/>
  <sheetViews>
    <sheetView tabSelected="1" view="pageBreakPreview" zoomScaleNormal="100" workbookViewId="0">
      <pane ySplit="2" topLeftCell="A44" activePane="bottomLeft" state="frozen"/>
      <selection/>
      <selection pane="bottomLeft" activeCell="A64" sqref="A64"/>
    </sheetView>
  </sheetViews>
  <sheetFormatPr defaultColWidth="9" defaultRowHeight="13.5"/>
  <cols>
    <col min="1" max="1" width="12.3083333333333" style="4" customWidth="1"/>
    <col min="2" max="2" width="28.875" style="2" customWidth="1"/>
    <col min="3" max="3" width="44.875" style="5" customWidth="1"/>
    <col min="4" max="4" width="10.2833333333333" style="3" customWidth="1"/>
    <col min="5" max="7" width="11.5" style="6" customWidth="1"/>
    <col min="8" max="8" width="15.25" style="4" customWidth="1"/>
    <col min="9" max="9" width="20.875" style="3" customWidth="1"/>
    <col min="10" max="10" width="17.375" style="7" customWidth="1"/>
    <col min="11" max="16384" width="9" style="1"/>
  </cols>
  <sheetData>
    <row r="1" s="1" customFormat="1" ht="22.5" spans="1:10">
      <c r="A1" s="8" t="s">
        <v>97</v>
      </c>
      <c r="B1" s="9"/>
      <c r="C1" s="10"/>
      <c r="D1" s="10"/>
      <c r="E1" s="9"/>
      <c r="F1" s="9"/>
      <c r="G1" s="9"/>
      <c r="H1" s="9"/>
      <c r="I1" s="28"/>
      <c r="J1" s="7"/>
    </row>
    <row r="2" s="2" customFormat="1" ht="24" customHeight="1" spans="1:10">
      <c r="A2" s="11" t="s">
        <v>1</v>
      </c>
      <c r="B2" s="11" t="s">
        <v>2</v>
      </c>
      <c r="C2" s="12" t="s">
        <v>13</v>
      </c>
      <c r="D2" s="12" t="s">
        <v>3</v>
      </c>
      <c r="E2" s="11" t="s">
        <v>4</v>
      </c>
      <c r="F2" s="11" t="s">
        <v>14</v>
      </c>
      <c r="G2" s="11" t="s">
        <v>10</v>
      </c>
      <c r="H2" s="11" t="s">
        <v>98</v>
      </c>
      <c r="I2" s="12" t="s">
        <v>6</v>
      </c>
      <c r="J2" s="29"/>
    </row>
    <row r="3" s="3" customFormat="1" ht="23" customHeight="1" spans="1:10">
      <c r="A3" s="13">
        <v>1</v>
      </c>
      <c r="B3" s="13" t="s">
        <v>99</v>
      </c>
      <c r="C3" s="13" t="s">
        <v>17</v>
      </c>
      <c r="D3" s="13">
        <v>34</v>
      </c>
      <c r="E3" s="14" t="s">
        <v>18</v>
      </c>
      <c r="F3" s="14"/>
      <c r="G3" s="14"/>
      <c r="H3" s="13"/>
      <c r="I3" s="13"/>
      <c r="J3" s="5"/>
    </row>
    <row r="4" s="3" customFormat="1" ht="23" customHeight="1" spans="1:10">
      <c r="A4" s="13">
        <v>2</v>
      </c>
      <c r="B4" s="14" t="s">
        <v>100</v>
      </c>
      <c r="C4" s="13" t="s">
        <v>101</v>
      </c>
      <c r="D4" s="13">
        <v>166</v>
      </c>
      <c r="E4" s="14" t="s">
        <v>18</v>
      </c>
      <c r="F4" s="14"/>
      <c r="G4" s="14"/>
      <c r="H4" s="13"/>
      <c r="I4" s="13"/>
      <c r="J4" s="5"/>
    </row>
    <row r="5" s="3" customFormat="1" ht="23" customHeight="1" spans="1:10">
      <c r="A5" s="13">
        <v>3</v>
      </c>
      <c r="B5" s="14" t="s">
        <v>102</v>
      </c>
      <c r="C5" s="13" t="s">
        <v>101</v>
      </c>
      <c r="D5" s="13">
        <f>2*2</f>
        <v>4</v>
      </c>
      <c r="E5" s="14" t="s">
        <v>18</v>
      </c>
      <c r="F5" s="14"/>
      <c r="G5" s="14"/>
      <c r="H5" s="13"/>
      <c r="I5" s="13"/>
      <c r="J5" s="5"/>
    </row>
    <row r="6" s="3" customFormat="1" ht="23" customHeight="1" spans="1:10">
      <c r="A6" s="13">
        <v>4</v>
      </c>
      <c r="B6" s="13" t="s">
        <v>103</v>
      </c>
      <c r="C6" s="13" t="s">
        <v>104</v>
      </c>
      <c r="D6" s="13">
        <v>12</v>
      </c>
      <c r="E6" s="14" t="s">
        <v>18</v>
      </c>
      <c r="F6" s="14"/>
      <c r="G6" s="14"/>
      <c r="H6" s="13"/>
      <c r="I6" s="13"/>
      <c r="J6" s="5"/>
    </row>
    <row r="7" s="3" customFormat="1" ht="25" customHeight="1" spans="1:10">
      <c r="A7" s="13">
        <v>5</v>
      </c>
      <c r="B7" s="13" t="s">
        <v>105</v>
      </c>
      <c r="C7" s="13" t="s">
        <v>106</v>
      </c>
      <c r="D7" s="13">
        <v>104</v>
      </c>
      <c r="E7" s="14" t="s">
        <v>18</v>
      </c>
      <c r="F7" s="14"/>
      <c r="G7" s="14"/>
      <c r="H7" s="13"/>
      <c r="I7" s="13"/>
      <c r="J7" s="5"/>
    </row>
    <row r="8" s="3" customFormat="1" ht="37" customHeight="1" spans="1:10">
      <c r="A8" s="13">
        <v>6</v>
      </c>
      <c r="B8" s="13" t="s">
        <v>107</v>
      </c>
      <c r="C8" s="13" t="s">
        <v>108</v>
      </c>
      <c r="D8" s="13">
        <v>25</v>
      </c>
      <c r="E8" s="14" t="s">
        <v>18</v>
      </c>
      <c r="F8" s="14"/>
      <c r="G8" s="14"/>
      <c r="H8" s="13"/>
      <c r="I8" s="13" t="str">
        <f>_xlfn.DISPIMG("ID_58423FD5FF9644F495E4FC95E64D6F4E",1)</f>
        <v>=DISPIMG("ID_58423FD5FF9644F495E4FC95E64D6F4E",1)</v>
      </c>
      <c r="J8" s="5"/>
    </row>
    <row r="9" s="3" customFormat="1" ht="24" customHeight="1" spans="1:10">
      <c r="A9" s="13">
        <v>7</v>
      </c>
      <c r="B9" s="13" t="s">
        <v>109</v>
      </c>
      <c r="C9" s="13" t="s">
        <v>110</v>
      </c>
      <c r="D9" s="13">
        <v>136</v>
      </c>
      <c r="E9" s="14" t="s">
        <v>18</v>
      </c>
      <c r="F9" s="14"/>
      <c r="G9" s="14"/>
      <c r="H9" s="13"/>
      <c r="I9" s="13"/>
      <c r="J9" s="5"/>
    </row>
    <row r="10" s="3" customFormat="1" ht="29" customHeight="1" spans="1:10">
      <c r="A10" s="13">
        <v>8</v>
      </c>
      <c r="B10" s="13" t="s">
        <v>111</v>
      </c>
      <c r="C10" s="13" t="s">
        <v>112</v>
      </c>
      <c r="D10" s="13">
        <v>12</v>
      </c>
      <c r="E10" s="14" t="s">
        <v>18</v>
      </c>
      <c r="F10" s="14"/>
      <c r="G10" s="14"/>
      <c r="H10" s="13"/>
      <c r="I10" s="13" t="str">
        <f>_xlfn.DISPIMG("ID_C7EBF14AB68C43AC966A4522C239D60B",1)</f>
        <v>=DISPIMG("ID_C7EBF14AB68C43AC966A4522C239D60B",1)</v>
      </c>
      <c r="J10" s="5"/>
    </row>
    <row r="11" s="3" customFormat="1" ht="21" customHeight="1" spans="1:10">
      <c r="A11" s="13">
        <v>9</v>
      </c>
      <c r="B11" s="13" t="s">
        <v>113</v>
      </c>
      <c r="C11" s="13" t="s">
        <v>114</v>
      </c>
      <c r="D11" s="13">
        <v>16</v>
      </c>
      <c r="E11" s="14" t="s">
        <v>18</v>
      </c>
      <c r="F11" s="14"/>
      <c r="G11" s="14"/>
      <c r="H11" s="13" t="str">
        <f>_xlfn.DISPIMG("ID_C21651E3C3F24EC9BBC5817C3AB91AD8",1)</f>
        <v>=DISPIMG("ID_C21651E3C3F24EC9BBC5817C3AB91AD8",1)</v>
      </c>
      <c r="I11" s="13" t="str">
        <f>_xlfn.DISPIMG("ID_133131C5CC5A4ED1A82C1462880FE9E9",1)</f>
        <v>=DISPIMG("ID_133131C5CC5A4ED1A82C1462880FE9E9",1)</v>
      </c>
      <c r="J11" s="5"/>
    </row>
    <row r="12" s="3" customFormat="1" ht="21" customHeight="1" spans="1:10">
      <c r="A12" s="13">
        <v>10</v>
      </c>
      <c r="B12" s="13" t="s">
        <v>115</v>
      </c>
      <c r="C12" s="13" t="s">
        <v>116</v>
      </c>
      <c r="D12" s="13">
        <v>18</v>
      </c>
      <c r="E12" s="14" t="s">
        <v>18</v>
      </c>
      <c r="F12" s="14"/>
      <c r="G12" s="14"/>
      <c r="H12" s="13"/>
      <c r="I12" s="13"/>
      <c r="J12" s="5"/>
    </row>
    <row r="13" s="3" customFormat="1" ht="21" customHeight="1" spans="1:10">
      <c r="A13" s="13">
        <v>11</v>
      </c>
      <c r="B13" s="13" t="s">
        <v>117</v>
      </c>
      <c r="C13" s="13" t="s">
        <v>118</v>
      </c>
      <c r="D13" s="13">
        <v>38</v>
      </c>
      <c r="E13" s="14" t="s">
        <v>18</v>
      </c>
      <c r="F13" s="14"/>
      <c r="G13" s="14"/>
      <c r="H13" s="13"/>
      <c r="I13" s="13"/>
      <c r="J13" s="5"/>
    </row>
    <row r="14" s="3" customFormat="1" ht="27" customHeight="1" spans="1:10">
      <c r="A14" s="13">
        <v>12</v>
      </c>
      <c r="B14" s="14" t="s">
        <v>119</v>
      </c>
      <c r="C14" s="13" t="s">
        <v>120</v>
      </c>
      <c r="D14" s="13">
        <v>8</v>
      </c>
      <c r="E14" s="14" t="s">
        <v>18</v>
      </c>
      <c r="F14" s="14"/>
      <c r="G14" s="14"/>
      <c r="H14" s="13"/>
      <c r="I14" s="30" t="str">
        <f>_xlfn.DISPIMG("ID_F1BF35483C524E5F8EA61599A7BB1DE6",1)</f>
        <v>=DISPIMG("ID_F1BF35483C524E5F8EA61599A7BB1DE6",1)</v>
      </c>
      <c r="J14" s="5"/>
    </row>
    <row r="15" s="3" customFormat="1" ht="27" customHeight="1" spans="1:10">
      <c r="A15" s="13">
        <v>13</v>
      </c>
      <c r="B15" s="14" t="s">
        <v>119</v>
      </c>
      <c r="C15" s="13" t="s">
        <v>121</v>
      </c>
      <c r="D15" s="13">
        <v>102</v>
      </c>
      <c r="E15" s="14" t="s">
        <v>18</v>
      </c>
      <c r="F15" s="14"/>
      <c r="G15" s="14"/>
      <c r="H15" s="13"/>
      <c r="I15" s="31"/>
      <c r="J15" s="5"/>
    </row>
    <row r="16" s="3" customFormat="1" ht="24" customHeight="1" spans="1:10">
      <c r="A16" s="13">
        <v>14</v>
      </c>
      <c r="B16" s="15" t="s">
        <v>122</v>
      </c>
      <c r="C16" s="13" t="s">
        <v>101</v>
      </c>
      <c r="D16" s="13">
        <v>301</v>
      </c>
      <c r="E16" s="14" t="s">
        <v>18</v>
      </c>
      <c r="F16" s="14"/>
      <c r="G16" s="14"/>
      <c r="H16" s="13"/>
      <c r="I16" s="13"/>
      <c r="J16" s="5"/>
    </row>
    <row r="17" s="3" customFormat="1" ht="24" customHeight="1" spans="1:10">
      <c r="A17" s="13">
        <v>15</v>
      </c>
      <c r="B17" s="15" t="s">
        <v>123</v>
      </c>
      <c r="C17" s="13" t="s">
        <v>124</v>
      </c>
      <c r="D17" s="13">
        <v>225</v>
      </c>
      <c r="E17" s="14" t="s">
        <v>18</v>
      </c>
      <c r="F17" s="14"/>
      <c r="G17" s="14"/>
      <c r="H17" s="13"/>
      <c r="I17" s="13"/>
      <c r="J17" s="5"/>
    </row>
    <row r="18" s="3" customFormat="1" ht="24" customHeight="1" spans="1:10">
      <c r="A18" s="13">
        <v>16</v>
      </c>
      <c r="B18" s="15" t="s">
        <v>125</v>
      </c>
      <c r="C18" s="13" t="s">
        <v>124</v>
      </c>
      <c r="D18" s="13">
        <v>4</v>
      </c>
      <c r="E18" s="14" t="s">
        <v>18</v>
      </c>
      <c r="F18" s="14"/>
      <c r="G18" s="14"/>
      <c r="H18" s="13"/>
      <c r="I18" s="13"/>
      <c r="J18" s="5"/>
    </row>
    <row r="19" s="3" customFormat="1" ht="24" customHeight="1" spans="1:10">
      <c r="A19" s="13">
        <v>17</v>
      </c>
      <c r="B19" s="15" t="s">
        <v>126</v>
      </c>
      <c r="C19" s="13" t="s">
        <v>127</v>
      </c>
      <c r="D19" s="13">
        <v>7</v>
      </c>
      <c r="E19" s="14" t="s">
        <v>18</v>
      </c>
      <c r="F19" s="14"/>
      <c r="G19" s="14"/>
      <c r="H19" s="13"/>
      <c r="I19" s="13"/>
      <c r="J19" s="5"/>
    </row>
    <row r="20" s="3" customFormat="1" ht="27" spans="1:10">
      <c r="A20" s="13">
        <v>18</v>
      </c>
      <c r="B20" s="16" t="s">
        <v>128</v>
      </c>
      <c r="C20" s="13" t="s">
        <v>17</v>
      </c>
      <c r="D20" s="13">
        <v>15</v>
      </c>
      <c r="E20" s="14" t="s">
        <v>18</v>
      </c>
      <c r="F20" s="14"/>
      <c r="G20" s="14"/>
      <c r="H20" s="13"/>
      <c r="I20" s="13"/>
      <c r="J20" s="5"/>
    </row>
    <row r="21" s="3" customFormat="1" ht="25" customHeight="1" spans="1:10">
      <c r="A21" s="13">
        <v>19</v>
      </c>
      <c r="B21" s="15" t="s">
        <v>129</v>
      </c>
      <c r="C21" s="13" t="s">
        <v>130</v>
      </c>
      <c r="D21" s="13">
        <v>178</v>
      </c>
      <c r="E21" s="14" t="s">
        <v>18</v>
      </c>
      <c r="F21" s="14"/>
      <c r="G21" s="14"/>
      <c r="H21" s="13"/>
      <c r="I21" s="13"/>
      <c r="J21" s="5"/>
    </row>
    <row r="22" s="3" customFormat="1" ht="25" customHeight="1" spans="1:10">
      <c r="A22" s="13">
        <v>20</v>
      </c>
      <c r="B22" s="15" t="s">
        <v>131</v>
      </c>
      <c r="C22" s="13" t="s">
        <v>132</v>
      </c>
      <c r="D22" s="13">
        <v>220</v>
      </c>
      <c r="E22" s="14" t="s">
        <v>18</v>
      </c>
      <c r="F22" s="14"/>
      <c r="G22" s="14"/>
      <c r="H22" s="13"/>
      <c r="I22" s="13"/>
      <c r="J22" s="5"/>
    </row>
    <row r="23" s="3" customFormat="1" ht="27" spans="1:10">
      <c r="A23" s="13">
        <v>21</v>
      </c>
      <c r="B23" s="15" t="s">
        <v>133</v>
      </c>
      <c r="C23" s="13" t="s">
        <v>106</v>
      </c>
      <c r="D23" s="13">
        <v>307</v>
      </c>
      <c r="E23" s="14" t="s">
        <v>18</v>
      </c>
      <c r="F23" s="14"/>
      <c r="G23" s="14"/>
      <c r="H23" s="13"/>
      <c r="I23" s="13"/>
      <c r="J23" s="5"/>
    </row>
    <row r="24" s="3" customFormat="1" ht="25" customHeight="1" spans="1:10">
      <c r="A24" s="13">
        <v>22</v>
      </c>
      <c r="B24" s="16" t="s">
        <v>134</v>
      </c>
      <c r="C24" s="13" t="s">
        <v>106</v>
      </c>
      <c r="D24" s="13">
        <v>6</v>
      </c>
      <c r="E24" s="14" t="s">
        <v>18</v>
      </c>
      <c r="F24" s="14"/>
      <c r="G24" s="14"/>
      <c r="H24" s="13"/>
      <c r="I24" s="13"/>
      <c r="J24" s="5"/>
    </row>
    <row r="25" s="3" customFormat="1" ht="25" customHeight="1" spans="1:10">
      <c r="A25" s="13">
        <v>23</v>
      </c>
      <c r="B25" s="15" t="s">
        <v>135</v>
      </c>
      <c r="C25" s="13" t="s">
        <v>136</v>
      </c>
      <c r="D25" s="13">
        <f>14*2</f>
        <v>28</v>
      </c>
      <c r="E25" s="14" t="s">
        <v>18</v>
      </c>
      <c r="F25" s="14"/>
      <c r="G25" s="14"/>
      <c r="H25" s="13"/>
      <c r="I25" s="15" t="s">
        <v>137</v>
      </c>
      <c r="J25" s="5"/>
    </row>
    <row r="26" s="3" customFormat="1" ht="25" customHeight="1" spans="1:10">
      <c r="A26" s="13">
        <v>24</v>
      </c>
      <c r="B26" s="15" t="s">
        <v>138</v>
      </c>
      <c r="C26" s="13" t="s">
        <v>139</v>
      </c>
      <c r="D26" s="13">
        <v>38</v>
      </c>
      <c r="E26" s="14" t="s">
        <v>18</v>
      </c>
      <c r="F26" s="14"/>
      <c r="G26" s="14"/>
      <c r="H26" s="13" t="str">
        <f>_xlfn.DISPIMG("ID_7968AA390E8747FAAF2F300FAC5E3723",1)</f>
        <v>=DISPIMG("ID_7968AA390E8747FAAF2F300FAC5E3723",1)</v>
      </c>
      <c r="I26" s="13" t="str">
        <f>_xlfn.DISPIMG("ID_021AB62C001243D8A953F02C0529ED9B",1)</f>
        <v>=DISPIMG("ID_021AB62C001243D8A953F02C0529ED9B",1)</v>
      </c>
      <c r="J26" s="5"/>
    </row>
    <row r="27" s="3" customFormat="1" ht="34" customHeight="1" spans="1:10">
      <c r="A27" s="13">
        <v>25</v>
      </c>
      <c r="B27" s="15" t="s">
        <v>140</v>
      </c>
      <c r="C27" s="13" t="s">
        <v>120</v>
      </c>
      <c r="D27" s="13">
        <v>8</v>
      </c>
      <c r="E27" s="14" t="s">
        <v>18</v>
      </c>
      <c r="F27" s="14"/>
      <c r="G27" s="14"/>
      <c r="H27" s="13"/>
      <c r="I27" s="32" t="str">
        <f>_xlfn.DISPIMG("ID_F1BF35483C524E5F8EA61599A7BB1DE6",1)</f>
        <v>=DISPIMG("ID_F1BF35483C524E5F8EA61599A7BB1DE6",1)</v>
      </c>
      <c r="J27" s="5"/>
    </row>
    <row r="28" s="3" customFormat="1" ht="27" customHeight="1" spans="1:10">
      <c r="A28" s="13">
        <v>26</v>
      </c>
      <c r="B28" s="14" t="s">
        <v>141</v>
      </c>
      <c r="C28" s="13" t="s">
        <v>142</v>
      </c>
      <c r="D28" s="13">
        <v>17</v>
      </c>
      <c r="E28" s="14" t="s">
        <v>143</v>
      </c>
      <c r="F28" s="14"/>
      <c r="G28" s="14"/>
      <c r="H28" s="14"/>
      <c r="I28" s="13" t="str">
        <f>_xlfn.DISPIMG("ID_B6093D5FE7F8465DBDCD4E88E4F1B762",1)</f>
        <v>=DISPIMG("ID_B6093D5FE7F8465DBDCD4E88E4F1B762",1)</v>
      </c>
      <c r="J28" s="5"/>
    </row>
    <row r="29" s="3" customFormat="1" ht="27" customHeight="1" spans="1:10">
      <c r="A29" s="13">
        <v>27</v>
      </c>
      <c r="B29" s="14"/>
      <c r="C29" s="13" t="s">
        <v>144</v>
      </c>
      <c r="D29" s="13">
        <v>12</v>
      </c>
      <c r="E29" s="14" t="s">
        <v>143</v>
      </c>
      <c r="F29" s="14"/>
      <c r="G29" s="14"/>
      <c r="H29" s="14"/>
      <c r="I29" s="13"/>
      <c r="J29" s="5"/>
    </row>
    <row r="30" s="3" customFormat="1" ht="27" customHeight="1" spans="1:10">
      <c r="A30" s="13">
        <v>28</v>
      </c>
      <c r="B30" s="14"/>
      <c r="C30" s="13" t="s">
        <v>145</v>
      </c>
      <c r="D30" s="13">
        <v>10</v>
      </c>
      <c r="E30" s="14" t="s">
        <v>143</v>
      </c>
      <c r="F30" s="14"/>
      <c r="G30" s="14"/>
      <c r="H30" s="14"/>
      <c r="I30" s="13"/>
      <c r="J30" s="5"/>
    </row>
    <row r="31" s="3" customFormat="1" ht="27" customHeight="1" spans="1:10">
      <c r="A31" s="13">
        <v>29</v>
      </c>
      <c r="B31" s="14" t="s">
        <v>146</v>
      </c>
      <c r="C31" s="13" t="s">
        <v>147</v>
      </c>
      <c r="D31" s="13">
        <v>14</v>
      </c>
      <c r="E31" s="14" t="s">
        <v>143</v>
      </c>
      <c r="F31" s="14"/>
      <c r="G31" s="14"/>
      <c r="H31" s="14"/>
      <c r="I31" s="13" t="str">
        <f>_xlfn.DISPIMG("ID_E079D3C8629B4CF8A0DDD386EE58C05B",1)</f>
        <v>=DISPIMG("ID_E079D3C8629B4CF8A0DDD386EE58C05B",1)</v>
      </c>
      <c r="J31" s="5"/>
    </row>
    <row r="32" s="3" customFormat="1" ht="27" customHeight="1" spans="1:10">
      <c r="A32" s="13">
        <v>30</v>
      </c>
      <c r="B32" s="14"/>
      <c r="C32" s="13" t="s">
        <v>148</v>
      </c>
      <c r="D32" s="13">
        <v>2</v>
      </c>
      <c r="E32" s="14" t="s">
        <v>143</v>
      </c>
      <c r="F32" s="14"/>
      <c r="G32" s="14"/>
      <c r="H32" s="14"/>
      <c r="I32" s="13" t="str">
        <f>_xlfn.DISPIMG("ID_46B0FC407ECD44C38AD8FD394F461E77",1)</f>
        <v>=DISPIMG("ID_46B0FC407ECD44C38AD8FD394F461E77",1)</v>
      </c>
      <c r="J32" s="5"/>
    </row>
    <row r="33" s="3" customFormat="1" ht="27" customHeight="1" spans="1:10">
      <c r="A33" s="13">
        <v>31</v>
      </c>
      <c r="B33" s="14" t="s">
        <v>141</v>
      </c>
      <c r="C33" s="13" t="s">
        <v>149</v>
      </c>
      <c r="D33" s="13">
        <v>2</v>
      </c>
      <c r="E33" s="14" t="s">
        <v>143</v>
      </c>
      <c r="F33" s="14"/>
      <c r="G33" s="14"/>
      <c r="H33" s="14"/>
      <c r="I33" s="13" t="str">
        <f>_xlfn.DISPIMG("ID_37FF7450F07F4579BC335E95D86B38BF",1)</f>
        <v>=DISPIMG("ID_37FF7450F07F4579BC335E95D86B38BF",1)</v>
      </c>
      <c r="J33" s="5"/>
    </row>
    <row r="34" s="3" customFormat="1" ht="27" customHeight="1" spans="1:10">
      <c r="A34" s="13">
        <v>32</v>
      </c>
      <c r="B34" s="14"/>
      <c r="C34" s="13" t="s">
        <v>150</v>
      </c>
      <c r="D34" s="13">
        <v>2</v>
      </c>
      <c r="E34" s="14" t="s">
        <v>143</v>
      </c>
      <c r="F34" s="14"/>
      <c r="G34" s="14"/>
      <c r="H34" s="14"/>
      <c r="I34" s="13"/>
      <c r="J34" s="5"/>
    </row>
    <row r="35" s="3" customFormat="1" ht="27" customHeight="1" spans="1:10">
      <c r="A35" s="13">
        <v>33</v>
      </c>
      <c r="B35" s="14"/>
      <c r="C35" s="13" t="s">
        <v>151</v>
      </c>
      <c r="D35" s="13">
        <v>1</v>
      </c>
      <c r="E35" s="14" t="s">
        <v>143</v>
      </c>
      <c r="F35" s="14"/>
      <c r="G35" s="14"/>
      <c r="H35" s="14"/>
      <c r="I35" s="13"/>
      <c r="J35" s="5"/>
    </row>
    <row r="36" s="3" customFormat="1" ht="48" customHeight="1" spans="1:10">
      <c r="A36" s="13">
        <v>34</v>
      </c>
      <c r="B36" s="13" t="s">
        <v>152</v>
      </c>
      <c r="C36" s="13" t="s">
        <v>153</v>
      </c>
      <c r="D36" s="13">
        <f>(2.7+3+6.97)*2</f>
        <v>25.34</v>
      </c>
      <c r="E36" s="14" t="s">
        <v>154</v>
      </c>
      <c r="F36" s="14"/>
      <c r="G36" s="14"/>
      <c r="H36" s="17" t="str">
        <f>_xlfn.DISPIMG("ID_1064AE6B7846462F80295EC22F97FF20",1)</f>
        <v>=DISPIMG("ID_1064AE6B7846462F80295EC22F97FF20",1)</v>
      </c>
      <c r="I36" s="33" t="s">
        <v>155</v>
      </c>
      <c r="J36" s="5"/>
    </row>
    <row r="37" s="3" customFormat="1" ht="51" customHeight="1" spans="1:10">
      <c r="A37" s="13">
        <v>35</v>
      </c>
      <c r="B37" s="18" t="s">
        <v>47</v>
      </c>
      <c r="C37" s="18" t="s">
        <v>156</v>
      </c>
      <c r="D37" s="18">
        <v>907.44</v>
      </c>
      <c r="E37" s="19" t="s">
        <v>154</v>
      </c>
      <c r="F37" s="19"/>
      <c r="G37" s="19"/>
      <c r="H37" s="20"/>
      <c r="I37" s="34"/>
      <c r="J37" s="5"/>
    </row>
    <row r="38" s="3" customFormat="1" ht="51" customHeight="1" spans="1:10">
      <c r="A38" s="13">
        <v>36</v>
      </c>
      <c r="B38" s="14" t="s">
        <v>157</v>
      </c>
      <c r="C38" s="13" t="s">
        <v>158</v>
      </c>
      <c r="D38" s="13">
        <f>21.36+19.44+15.48+13.56</f>
        <v>69.84</v>
      </c>
      <c r="E38" s="14" t="s">
        <v>154</v>
      </c>
      <c r="F38" s="14"/>
      <c r="G38" s="14"/>
      <c r="H38" s="21"/>
      <c r="I38" s="35"/>
      <c r="J38" s="5"/>
    </row>
    <row r="39" s="3" customFormat="1" ht="51" customHeight="1" spans="1:10">
      <c r="A39" s="13">
        <v>37</v>
      </c>
      <c r="B39" s="14" t="s">
        <v>159</v>
      </c>
      <c r="C39" s="13" t="s">
        <v>153</v>
      </c>
      <c r="D39" s="13">
        <f>1.48*2*2</f>
        <v>5.92</v>
      </c>
      <c r="E39" s="14" t="s">
        <v>154</v>
      </c>
      <c r="F39" s="14"/>
      <c r="G39" s="14"/>
      <c r="H39" s="16" t="str">
        <f>_xlfn.DISPIMG("ID_027B7B9A4F804DBD9A0DB917B0FD2C8B",1)</f>
        <v>=DISPIMG("ID_027B7B9A4F804DBD9A0DB917B0FD2C8B",1)</v>
      </c>
      <c r="I39" s="13" t="s">
        <v>160</v>
      </c>
      <c r="J39" s="5"/>
    </row>
    <row r="40" s="3" customFormat="1" ht="51" customHeight="1" spans="1:10">
      <c r="A40" s="13">
        <v>38</v>
      </c>
      <c r="B40" s="18" t="s">
        <v>47</v>
      </c>
      <c r="C40" s="18" t="s">
        <v>156</v>
      </c>
      <c r="D40" s="13">
        <v>58.14</v>
      </c>
      <c r="E40" s="19" t="s">
        <v>154</v>
      </c>
      <c r="F40" s="19"/>
      <c r="G40" s="19"/>
      <c r="H40" s="13" t="str">
        <f>_xlfn.DISPIMG("ID_2D105C3B714F477C92D87D562A9B6666",1)</f>
        <v>=DISPIMG("ID_2D105C3B714F477C92D87D562A9B6666",1)</v>
      </c>
      <c r="I40" s="13" t="s">
        <v>161</v>
      </c>
      <c r="J40" s="5"/>
    </row>
    <row r="41" s="3" customFormat="1" ht="51" customHeight="1" spans="1:10">
      <c r="A41" s="13">
        <v>39</v>
      </c>
      <c r="B41" s="19" t="s">
        <v>162</v>
      </c>
      <c r="C41" s="18" t="s">
        <v>163</v>
      </c>
      <c r="D41" s="18">
        <v>66.36</v>
      </c>
      <c r="E41" s="19" t="s">
        <v>154</v>
      </c>
      <c r="F41" s="19"/>
      <c r="G41" s="19"/>
      <c r="H41" s="22" t="str">
        <f>_xlfn.DISPIMG("ID_006FB3E289C041A596EB2860B778BA67",1)</f>
        <v>=DISPIMG("ID_006FB3E289C041A596EB2860B778BA67",1)</v>
      </c>
      <c r="I41" s="13" t="s">
        <v>164</v>
      </c>
      <c r="J41" s="5"/>
    </row>
    <row r="42" s="3" customFormat="1" ht="59" customHeight="1" spans="1:10">
      <c r="A42" s="13">
        <v>40</v>
      </c>
      <c r="B42" s="13" t="s">
        <v>165</v>
      </c>
      <c r="C42" s="18" t="s">
        <v>156</v>
      </c>
      <c r="D42" s="13">
        <v>50.84</v>
      </c>
      <c r="E42" s="19" t="s">
        <v>154</v>
      </c>
      <c r="F42" s="19"/>
      <c r="G42" s="19"/>
      <c r="H42" s="13" t="str">
        <f>_xlfn.DISPIMG("ID_6D9A049C88614C77850276A7CFB306C8",1)</f>
        <v>=DISPIMG("ID_6D9A049C88614C77850276A7CFB306C8",1)</v>
      </c>
      <c r="I42" s="18" t="s">
        <v>166</v>
      </c>
      <c r="J42" s="5"/>
    </row>
    <row r="43" s="3" customFormat="1" ht="59" customHeight="1" spans="1:10">
      <c r="A43" s="13">
        <v>41</v>
      </c>
      <c r="B43" s="14" t="s">
        <v>167</v>
      </c>
      <c r="C43" s="13" t="s">
        <v>168</v>
      </c>
      <c r="D43" s="13">
        <f>(2.35+2.28+8.28+8.76+4.36+4.73+4.6+4.7)+(3.76+3.96+5.7+5.65+2.94+3.09+8.4+8.6)+5.2+6.4+10.5+(6.3+4.9+1.3+2.6+4.8+1.5)+14.6</f>
        <v>140.26</v>
      </c>
      <c r="E43" s="14" t="s">
        <v>154</v>
      </c>
      <c r="F43" s="14"/>
      <c r="G43" s="14"/>
      <c r="H43" s="13" t="str">
        <f>_xlfn.DISPIMG("ID_0B671A5F053F441680AB1056B7CC53C1",1)</f>
        <v>=DISPIMG("ID_0B671A5F053F441680AB1056B7CC53C1",1)</v>
      </c>
      <c r="I43" s="13" t="s">
        <v>75</v>
      </c>
      <c r="J43" s="5"/>
    </row>
    <row r="44" s="3" customFormat="1" ht="72" customHeight="1" spans="1:10">
      <c r="A44" s="13">
        <v>42</v>
      </c>
      <c r="B44" s="13" t="s">
        <v>74</v>
      </c>
      <c r="C44" s="18" t="s">
        <v>156</v>
      </c>
      <c r="D44" s="13">
        <v>184.34</v>
      </c>
      <c r="E44" s="19" t="s">
        <v>154</v>
      </c>
      <c r="F44" s="19"/>
      <c r="G44" s="19"/>
      <c r="H44" s="16" t="str">
        <f>_xlfn.DISPIMG("ID_707EBF57A0A24360894DDE769A3B5A0F",1)</f>
        <v>=DISPIMG("ID_707EBF57A0A24360894DDE769A3B5A0F",1)</v>
      </c>
      <c r="I44" s="13" t="s">
        <v>75</v>
      </c>
      <c r="J44" s="5"/>
    </row>
    <row r="45" s="3" customFormat="1" ht="44.15" spans="1:10">
      <c r="A45" s="13">
        <v>43</v>
      </c>
      <c r="B45" s="14" t="s">
        <v>169</v>
      </c>
      <c r="C45" s="13" t="s">
        <v>170</v>
      </c>
      <c r="D45" s="13">
        <v>247.36</v>
      </c>
      <c r="E45" s="14" t="s">
        <v>154</v>
      </c>
      <c r="F45" s="14"/>
      <c r="G45" s="14"/>
      <c r="H45" s="16" t="str">
        <f>_xlfn.DISPIMG("ID_707EBF57A0A24360894DDE769A3B5A0F",1)</f>
        <v>=DISPIMG("ID_707EBF57A0A24360894DDE769A3B5A0F",1)</v>
      </c>
      <c r="I45" s="13" t="s">
        <v>75</v>
      </c>
      <c r="J45" s="5"/>
    </row>
    <row r="46" s="3" customFormat="1" ht="47.9" spans="1:10">
      <c r="A46" s="13">
        <v>44</v>
      </c>
      <c r="B46" s="23" t="s">
        <v>171</v>
      </c>
      <c r="C46" s="13" t="s">
        <v>172</v>
      </c>
      <c r="D46" s="18">
        <v>628</v>
      </c>
      <c r="E46" s="19" t="s">
        <v>49</v>
      </c>
      <c r="F46" s="19"/>
      <c r="G46" s="19"/>
      <c r="H46" s="13" t="str">
        <f>_xlfn.DISPIMG("ID_B766911C8C0D478DA03CA72282DFE3AA",1)</f>
        <v>=DISPIMG("ID_B766911C8C0D478DA03CA72282DFE3AA",1)</v>
      </c>
      <c r="I46" s="13" t="s">
        <v>173</v>
      </c>
      <c r="J46" s="5"/>
    </row>
    <row r="47" s="3" customFormat="1" ht="24" customHeight="1" spans="1:10">
      <c r="A47" s="13">
        <v>45</v>
      </c>
      <c r="B47" s="14" t="s">
        <v>78</v>
      </c>
      <c r="C47" s="13" t="s">
        <v>79</v>
      </c>
      <c r="D47" s="13">
        <v>5</v>
      </c>
      <c r="E47" s="14" t="s">
        <v>18</v>
      </c>
      <c r="F47" s="14"/>
      <c r="G47" s="14"/>
      <c r="H47" s="13"/>
      <c r="I47" s="13"/>
      <c r="J47" s="5"/>
    </row>
    <row r="48" s="3" customFormat="1" ht="24" customHeight="1" spans="1:10">
      <c r="A48" s="13">
        <v>46</v>
      </c>
      <c r="B48" s="14" t="s">
        <v>78</v>
      </c>
      <c r="C48" s="13" t="s">
        <v>80</v>
      </c>
      <c r="D48" s="13">
        <v>26</v>
      </c>
      <c r="E48" s="14" t="s">
        <v>18</v>
      </c>
      <c r="F48" s="14"/>
      <c r="G48" s="14"/>
      <c r="H48" s="13"/>
      <c r="I48" s="13"/>
      <c r="J48" s="5"/>
    </row>
    <row r="49" s="3" customFormat="1" ht="24" customHeight="1" spans="1:10">
      <c r="A49" s="13">
        <v>47</v>
      </c>
      <c r="B49" s="14" t="s">
        <v>78</v>
      </c>
      <c r="C49" s="13" t="s">
        <v>81</v>
      </c>
      <c r="D49" s="13">
        <v>2</v>
      </c>
      <c r="E49" s="14" t="s">
        <v>18</v>
      </c>
      <c r="F49" s="14"/>
      <c r="G49" s="14"/>
      <c r="H49" s="13"/>
      <c r="I49" s="13"/>
      <c r="J49" s="5"/>
    </row>
    <row r="50" s="3" customFormat="1" ht="24" customHeight="1" spans="1:10">
      <c r="A50" s="13">
        <v>48</v>
      </c>
      <c r="B50" s="14" t="s">
        <v>78</v>
      </c>
      <c r="C50" s="13" t="s">
        <v>82</v>
      </c>
      <c r="D50" s="13">
        <v>7</v>
      </c>
      <c r="E50" s="14" t="s">
        <v>18</v>
      </c>
      <c r="F50" s="14"/>
      <c r="G50" s="14"/>
      <c r="H50" s="13"/>
      <c r="I50" s="13"/>
      <c r="J50" s="5"/>
    </row>
    <row r="51" s="3" customFormat="1" ht="24" customHeight="1" spans="1:10">
      <c r="A51" s="13">
        <v>49</v>
      </c>
      <c r="B51" s="14" t="s">
        <v>78</v>
      </c>
      <c r="C51" s="13" t="s">
        <v>83</v>
      </c>
      <c r="D51" s="13">
        <v>8</v>
      </c>
      <c r="E51" s="14" t="s">
        <v>18</v>
      </c>
      <c r="F51" s="14"/>
      <c r="G51" s="14"/>
      <c r="H51" s="13"/>
      <c r="I51" s="13"/>
      <c r="J51" s="5"/>
    </row>
    <row r="52" s="3" customFormat="1" ht="24" customHeight="1" spans="1:10">
      <c r="A52" s="13">
        <v>50</v>
      </c>
      <c r="B52" s="14" t="s">
        <v>78</v>
      </c>
      <c r="C52" s="13" t="s">
        <v>85</v>
      </c>
      <c r="D52" s="13">
        <v>6</v>
      </c>
      <c r="E52" s="14" t="s">
        <v>18</v>
      </c>
      <c r="F52" s="14"/>
      <c r="G52" s="14"/>
      <c r="H52" s="13"/>
      <c r="I52" s="13"/>
      <c r="J52" s="5"/>
    </row>
    <row r="53" s="3" customFormat="1" ht="24" customHeight="1" spans="1:10">
      <c r="A53" s="13">
        <v>51</v>
      </c>
      <c r="B53" s="14" t="s">
        <v>78</v>
      </c>
      <c r="C53" s="13" t="s">
        <v>174</v>
      </c>
      <c r="D53" s="13">
        <v>26</v>
      </c>
      <c r="E53" s="14" t="s">
        <v>18</v>
      </c>
      <c r="F53" s="14"/>
      <c r="G53" s="14"/>
      <c r="H53" s="13"/>
      <c r="I53" s="13"/>
      <c r="J53" s="5"/>
    </row>
    <row r="54" s="3" customFormat="1" ht="24" customHeight="1" spans="1:10">
      <c r="A54" s="13">
        <v>52</v>
      </c>
      <c r="B54" s="14" t="s">
        <v>87</v>
      </c>
      <c r="C54" s="13" t="s">
        <v>80</v>
      </c>
      <c r="D54" s="13">
        <v>9</v>
      </c>
      <c r="E54" s="14" t="s">
        <v>18</v>
      </c>
      <c r="F54" s="14"/>
      <c r="G54" s="14"/>
      <c r="H54" s="13"/>
      <c r="I54" s="13"/>
      <c r="J54" s="5"/>
    </row>
    <row r="55" s="3" customFormat="1" ht="24" customHeight="1" spans="1:10">
      <c r="A55" s="13">
        <v>53</v>
      </c>
      <c r="B55" s="14" t="s">
        <v>87</v>
      </c>
      <c r="C55" s="13" t="s">
        <v>81</v>
      </c>
      <c r="D55" s="13">
        <v>6</v>
      </c>
      <c r="E55" s="14" t="s">
        <v>18</v>
      </c>
      <c r="F55" s="14"/>
      <c r="G55" s="14"/>
      <c r="H55" s="13"/>
      <c r="I55" s="13"/>
      <c r="J55" s="5"/>
    </row>
    <row r="56" s="3" customFormat="1" ht="24" customHeight="1" spans="1:10">
      <c r="A56" s="13">
        <v>54</v>
      </c>
      <c r="B56" s="14" t="s">
        <v>87</v>
      </c>
      <c r="C56" s="13" t="s">
        <v>82</v>
      </c>
      <c r="D56" s="13">
        <v>15</v>
      </c>
      <c r="E56" s="14" t="s">
        <v>18</v>
      </c>
      <c r="F56" s="14"/>
      <c r="G56" s="14"/>
      <c r="H56" s="13"/>
      <c r="I56" s="13"/>
      <c r="J56" s="5"/>
    </row>
    <row r="57" s="3" customFormat="1" ht="24" customHeight="1" spans="1:10">
      <c r="A57" s="13">
        <v>55</v>
      </c>
      <c r="B57" s="14" t="s">
        <v>87</v>
      </c>
      <c r="C57" s="13" t="s">
        <v>83</v>
      </c>
      <c r="D57" s="13">
        <v>9</v>
      </c>
      <c r="E57" s="14" t="s">
        <v>18</v>
      </c>
      <c r="F57" s="14"/>
      <c r="G57" s="14"/>
      <c r="H57" s="13"/>
      <c r="I57" s="13"/>
      <c r="J57" s="5"/>
    </row>
    <row r="58" s="3" customFormat="1" ht="24" customHeight="1" spans="1:10">
      <c r="A58" s="13">
        <v>56</v>
      </c>
      <c r="B58" s="14" t="s">
        <v>87</v>
      </c>
      <c r="C58" s="13" t="s">
        <v>84</v>
      </c>
      <c r="D58" s="13">
        <v>13</v>
      </c>
      <c r="E58" s="14" t="s">
        <v>18</v>
      </c>
      <c r="F58" s="14"/>
      <c r="G58" s="14"/>
      <c r="H58" s="13"/>
      <c r="I58" s="13"/>
      <c r="J58" s="5"/>
    </row>
    <row r="59" s="3" customFormat="1" ht="24" customHeight="1" spans="1:10">
      <c r="A59" s="13">
        <v>57</v>
      </c>
      <c r="B59" s="14" t="s">
        <v>87</v>
      </c>
      <c r="C59" s="13" t="s">
        <v>85</v>
      </c>
      <c r="D59" s="13">
        <v>9</v>
      </c>
      <c r="E59" s="14" t="s">
        <v>18</v>
      </c>
      <c r="F59" s="14"/>
      <c r="G59" s="14"/>
      <c r="H59" s="13"/>
      <c r="I59" s="13"/>
      <c r="J59" s="5"/>
    </row>
    <row r="60" s="3" customFormat="1" ht="24" customHeight="1" spans="1:10">
      <c r="A60" s="13">
        <v>58</v>
      </c>
      <c r="B60" s="14" t="s">
        <v>87</v>
      </c>
      <c r="C60" s="13" t="s">
        <v>174</v>
      </c>
      <c r="D60" s="13">
        <v>19</v>
      </c>
      <c r="E60" s="14" t="s">
        <v>18</v>
      </c>
      <c r="F60" s="14"/>
      <c r="G60" s="14"/>
      <c r="H60" s="13"/>
      <c r="I60" s="13"/>
      <c r="J60" s="5"/>
    </row>
    <row r="61" s="3" customFormat="1" ht="24" customHeight="1" spans="1:10">
      <c r="A61" s="13">
        <v>59</v>
      </c>
      <c r="B61" s="14" t="s">
        <v>87</v>
      </c>
      <c r="C61" s="13" t="s">
        <v>86</v>
      </c>
      <c r="D61" s="13">
        <v>10</v>
      </c>
      <c r="E61" s="14" t="s">
        <v>18</v>
      </c>
      <c r="F61" s="14"/>
      <c r="G61" s="14"/>
      <c r="H61" s="13"/>
      <c r="I61" s="13"/>
      <c r="J61" s="5"/>
    </row>
    <row r="62" s="3" customFormat="1" ht="24" customHeight="1" spans="1:10">
      <c r="A62" s="24" t="s">
        <v>95</v>
      </c>
      <c r="B62" s="25"/>
      <c r="C62" s="12"/>
      <c r="D62" s="13">
        <f>SUM(D3:D61)</f>
        <v>4625.84</v>
      </c>
      <c r="E62" s="12"/>
      <c r="F62" s="12"/>
      <c r="G62" s="12"/>
      <c r="H62" s="13"/>
      <c r="I62" s="13"/>
      <c r="J62" s="5"/>
    </row>
    <row r="63" ht="111" customHeight="1" spans="1:9">
      <c r="A63" s="26" t="s">
        <v>96</v>
      </c>
      <c r="B63" s="27"/>
      <c r="C63" s="27"/>
      <c r="D63" s="27"/>
      <c r="E63" s="27"/>
      <c r="F63" s="27"/>
      <c r="G63" s="27"/>
      <c r="H63" s="27"/>
      <c r="I63" s="36"/>
    </row>
  </sheetData>
  <protectedRanges>
    <protectedRange sqref="H41" name="内容_1_1"/>
    <protectedRange sqref="H36" name="内容_3"/>
  </protectedRanges>
  <autoFilter xmlns:etc="http://www.wps.cn/officeDocument/2017/etCustomData" ref="A2:I63" etc:filterBottomFollowUsedRange="0">
    <extLst/>
  </autoFilter>
  <mergeCells count="11">
    <mergeCell ref="A1:I1"/>
    <mergeCell ref="A62:B62"/>
    <mergeCell ref="A63:I63"/>
    <mergeCell ref="B28:B30"/>
    <mergeCell ref="B31:B32"/>
    <mergeCell ref="B33:B35"/>
    <mergeCell ref="H36:H38"/>
    <mergeCell ref="I14:I15"/>
    <mergeCell ref="I28:I30"/>
    <mergeCell ref="I33:I35"/>
    <mergeCell ref="I36:I38"/>
  </mergeCells>
  <printOptions horizontalCentered="1"/>
  <pageMargins left="0.708333333333333" right="0.708333333333333" top="0.747916666666667" bottom="0.747916666666667" header="0.314583333333333" footer="0.314583333333333"/>
  <pageSetup paperSize="8" scale="94" orientation="landscape" horizontalDpi="600" verticalDpi="2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6" master="" otherUserPermission="visible"/>
  <rangeList sheetStid="4" master="" otherUserPermission="visible"/>
  <rangeList sheetStid="5" master="" otherUserPermission="visible">
    <arrUserId title="内容_1_1" rangeCreator="" othersAccessPermission="edit"/>
    <arrUserId title="内容_3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报价汇总</vt:lpstr>
      <vt:lpstr>A标段（客区）商业照明清单</vt:lpstr>
      <vt:lpstr>B标段（公区）商业照明清单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戴杰</cp:lastModifiedBy>
  <dcterms:created xsi:type="dcterms:W3CDTF">2023-05-12T11:15:00Z</dcterms:created>
  <dcterms:modified xsi:type="dcterms:W3CDTF">2025-09-01T06:22:52Z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60F176829A6240478E29D6782C88A981_13</vt:lpwstr>
  </property>
  <property fmtid="{D5CDD505-2E9C-101B-9397-08002B2CF9AE}" pid="4" name="KSOReadingLayout">
    <vt:bool>true</vt:bool>
  </property>
</Properties>
</file>